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 codeName="{7A2D7E96-6E34-419A-AE5F-296B3A7E7977}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контроль\Белова\Анализ бюджета\2022\июнь\"/>
    </mc:Choice>
  </mc:AlternateContent>
  <xr:revisionPtr revIDLastSave="0" documentId="13_ncr:1_{09E22734-D573-4885-8F4A-AC84CA947CC8}" xr6:coauthVersionLast="47" xr6:coauthVersionMax="47" xr10:uidLastSave="{00000000-0000-0000-0000-000000000000}"/>
  <bookViews>
    <workbookView xWindow="-120" yWindow="-120" windowWidth="25440" windowHeight="15390" tabRatio="487" activeTab="2" xr2:uid="{00000000-000D-0000-FFFF-FFFF00000000}"/>
  </bookViews>
  <sheets>
    <sheet name="сводная форма" sheetId="5" r:id="rId1"/>
    <sheet name="Функц. СР." sheetId="6" r:id="rId2"/>
    <sheet name="МБТ" sheetId="20" r:id="rId3"/>
    <sheet name="Служебный" sheetId="21" state="hidden" r:id="rId4"/>
  </sheets>
  <definedNames>
    <definedName name="Data">'сводная форма'!$B$5:$J$148</definedName>
    <definedName name="Data2">'Функц. СР.'!$C$5:$L$216</definedName>
    <definedName name="dataMBTConst">МБТ!$A$7:$M$24</definedName>
    <definedName name="Date">'сводная форма'!$G$1</definedName>
    <definedName name="fd_1">МБТ!$A$27:$M$33</definedName>
    <definedName name="fd_10">МБТ!$A$34:$M$38</definedName>
    <definedName name="fd_100">МБТ!$A$39:$M$43</definedName>
    <definedName name="fd_101">МБТ!$A$44:$M$48</definedName>
    <definedName name="fd_102">МБТ!$A$49:$M$53</definedName>
    <definedName name="fd_103">МБТ!$A$54:$M$58</definedName>
    <definedName name="fd_104">МБТ!$A$59:$M$64</definedName>
    <definedName name="fd_105">МБТ!$A$65:$M$70</definedName>
    <definedName name="fd_106">МБТ!$A$71:$M$75</definedName>
    <definedName name="fd_107">МБТ!$A$76:$M$80</definedName>
    <definedName name="fd_108">МБТ!$A$81:$M$86</definedName>
    <definedName name="fd_109">МБТ!$A$595:$M$599</definedName>
    <definedName name="fd_11">МБТ!$A$87:$M$92</definedName>
    <definedName name="fd_110">МБТ!$A$600:$M$604</definedName>
    <definedName name="fd_12">МБТ!$A$93:$M$97</definedName>
    <definedName name="fd_13">МБТ!$A$98:$M$104</definedName>
    <definedName name="fd_14">МБТ!$A$105:$M$109</definedName>
    <definedName name="fd_15">МБТ!$A$110:$M$114</definedName>
    <definedName name="fd_16">МБТ!$A$115:$M$120</definedName>
    <definedName name="fd_17">МБТ!$A$121:$M$126</definedName>
    <definedName name="fd_18">МБТ!$A$127:$M$131</definedName>
    <definedName name="fd_19">МБТ!$A$132:$M$136</definedName>
    <definedName name="fd_2">МБТ!$A$137:$M$141</definedName>
    <definedName name="fd_20">МБТ!$A$142:$M$147</definedName>
    <definedName name="fd_21">МБТ!$A$148:$M$158</definedName>
    <definedName name="fd_22">МБТ!$A$159:$M$164</definedName>
    <definedName name="fd_23">МБТ!$A$165:$M$170</definedName>
    <definedName name="fd_24">МБТ!$A$171:$M$176</definedName>
    <definedName name="fd_25">МБТ!$A$177:$M$182</definedName>
    <definedName name="fd_26">МБТ!$A$183:$M$187</definedName>
    <definedName name="fd_27">МБТ!$A$188:$M$195</definedName>
    <definedName name="fd_28">МБТ!$A$196:$M$204</definedName>
    <definedName name="fd_29">МБТ!$A$205:$M$211</definedName>
    <definedName name="fd_3">МБТ!$A$212:$M$216</definedName>
    <definedName name="fd_30">МБТ!$A$217:$M$221</definedName>
    <definedName name="fd_31">МБТ!$A$222:$M$226</definedName>
    <definedName name="fd_32">МБТ!$A$227:$M$231</definedName>
    <definedName name="fd_33">МБТ!$A$232:$M$236</definedName>
    <definedName name="fd_34">МБТ!$A$237:$M$241</definedName>
    <definedName name="fd_35">МБТ!$A$242:$M$246</definedName>
    <definedName name="fd_36">МБТ!$A$247:$M$251</definedName>
    <definedName name="fd_37">МБТ!$A$252:$M$256</definedName>
    <definedName name="fd_38">МБТ!$A$257:$M$262</definedName>
    <definedName name="fd_39">МБТ!$A$263:$M$267</definedName>
    <definedName name="fd_4">МБТ!$A$268:$M$272</definedName>
    <definedName name="fd_40">МБТ!$A$273:$M$278</definedName>
    <definedName name="fd_41">МБТ!$A$279:$M$286</definedName>
    <definedName name="fd_42">МБТ!$A$287:$M$295</definedName>
    <definedName name="fd_43">МБТ!$A$296:$M$304</definedName>
    <definedName name="fd_44">МБТ!$A$305:$M$310</definedName>
    <definedName name="fd_45">МБТ!$A$311:$M$317</definedName>
    <definedName name="fd_46">МБТ!$A$318:$M$322</definedName>
    <definedName name="fd_47">МБТ!$A$323:$M$330</definedName>
    <definedName name="fd_48">МБТ!$A$331:$M$335</definedName>
    <definedName name="fd_49">МБТ!$A$336:$M$341</definedName>
    <definedName name="fd_5">МБТ!$A$342:$M$346</definedName>
    <definedName name="fd_50">МБТ!$A$347:$M$351</definedName>
    <definedName name="fd_51">МБТ!$A$352:$M$356</definedName>
    <definedName name="fd_52">МБТ!$A$357:$M$361</definedName>
    <definedName name="fd_53">МБТ!$A$362:$M$370</definedName>
    <definedName name="fd_54">МБТ!$A$371:$M$375</definedName>
    <definedName name="fd_55">МБТ!$A$376:$M$382</definedName>
    <definedName name="fd_56">МБТ!$A$383:$M$388</definedName>
    <definedName name="fd_57">МБТ!$A$389:$M$393</definedName>
    <definedName name="fd_58">МБТ!$A$394:$M$400</definedName>
    <definedName name="fd_59">МБТ!$A$401:$M$405</definedName>
    <definedName name="fd_6">МБТ!$A$406:$M$412</definedName>
    <definedName name="fd_61">МБТ!$A$413:$M$417</definedName>
    <definedName name="fd_66">МБТ!$A$418:$M$425</definedName>
    <definedName name="fd_67">МБТ!$A$426:$M$431</definedName>
    <definedName name="fd_68">МБТ!$A$432:$M$436</definedName>
    <definedName name="fd_7">МБТ!$A$437:$M$446</definedName>
    <definedName name="fd_71">МБТ!$A$447:$M$452</definedName>
    <definedName name="fd_73">МБТ!$A$453:$M$459</definedName>
    <definedName name="fd_74">МБТ!$A$460:$M$465</definedName>
    <definedName name="fd_75">МБТ!$A$466:$M$471</definedName>
    <definedName name="fd_78">МБТ!$A$472:$M$476</definedName>
    <definedName name="fd_79">МБТ!$A$477:$M$482</definedName>
    <definedName name="fd_8">МБТ!$A$483:$M$489</definedName>
    <definedName name="fd_80">МБТ!$A$490:$M$494</definedName>
    <definedName name="fd_81">МБТ!$A$495:$M$499</definedName>
    <definedName name="fd_82">МБТ!$A$500:$M$504</definedName>
    <definedName name="fd_83">МБТ!$A$505:$M$509</definedName>
    <definedName name="fd_84">МБТ!$A$510:$M$514</definedName>
    <definedName name="fd_85">МБТ!$A$515:$M$520</definedName>
    <definedName name="fd_86">МБТ!$A$521:$M$525</definedName>
    <definedName name="fd_87">МБТ!$A$526:$M$531</definedName>
    <definedName name="fd_88">МБТ!$A$532:$M$536</definedName>
    <definedName name="fd_89">МБТ!$A$537:$M$541</definedName>
    <definedName name="fd_9">МБТ!$A$542:$M$547</definedName>
    <definedName name="fd_90">МБТ!$A$548:$M$552</definedName>
    <definedName name="fd_92">МБТ!$A$553:$M$558</definedName>
    <definedName name="fd_93">МБТ!$A$559:$M$563</definedName>
    <definedName name="fd_94">МБТ!$A$564:$M$568</definedName>
    <definedName name="fd_95">МБТ!$A$569:$M$573</definedName>
    <definedName name="fd_96">МБТ!$A$574:$M$578</definedName>
    <definedName name="fd_97">МБТ!$A$579:$M$583</definedName>
    <definedName name="fd_98">МБТ!$A$584:$M$589</definedName>
    <definedName name="fd_99">МБТ!$A$590:$M$594</definedName>
    <definedName name="FirstYear">'сводная форма'!$I$4</definedName>
    <definedName name="marker">МБТ!$A$605:$M$605</definedName>
    <definedName name="MOName">'сводная форма'!$B$1</definedName>
    <definedName name="MOName2">'Функц. СР.'!$C$1</definedName>
    <definedName name="MOName3">МБТ!$J$2</definedName>
    <definedName name="MOOKTMO">'сводная форма'!$K$1</definedName>
    <definedName name="Mtime">'сводная форма'!$J$152</definedName>
    <definedName name="SecondYear">'сводная форма'!$J$4</definedName>
    <definedName name="tmplt0">Служебный!$A$1:$M$3</definedName>
    <definedName name="typeAll">МБТ!$C$25</definedName>
    <definedName name="typeAllValue">МБТ!$D$25</definedName>
    <definedName name="typeOwn">МБТ!$C$26</definedName>
    <definedName name="typeOwnValue">МБТ!$D$26</definedName>
    <definedName name="_xlnm.Print_Titles" localSheetId="0">'сводная форма'!$4:$4</definedName>
    <definedName name="НетилиДа">'сводная форма'!$B$119</definedName>
    <definedName name="_xlnm.Print_Area" localSheetId="0">'сводная форма'!$A$1:$J$153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19" i="20" l="1"/>
  <c r="K418" i="20"/>
  <c r="J419" i="20"/>
  <c r="J418" i="20" s="1"/>
  <c r="H419" i="20"/>
  <c r="H418" i="20" s="1"/>
  <c r="F419" i="20"/>
  <c r="F418" i="20"/>
  <c r="E419" i="20"/>
  <c r="E418" i="20"/>
  <c r="D419" i="20"/>
  <c r="D418" i="20" s="1"/>
  <c r="M425" i="20"/>
  <c r="L425" i="20"/>
  <c r="I425" i="20"/>
  <c r="G425" i="20"/>
  <c r="K601" i="20"/>
  <c r="K600" i="20" s="1"/>
  <c r="K602" i="20" s="1"/>
  <c r="J601" i="20"/>
  <c r="J600" i="20" s="1"/>
  <c r="H601" i="20"/>
  <c r="H600" i="20" s="1"/>
  <c r="L600" i="20" s="1"/>
  <c r="F601" i="20"/>
  <c r="F600" i="20" s="1"/>
  <c r="I600" i="20" s="1"/>
  <c r="E601" i="20"/>
  <c r="E600" i="20" s="1"/>
  <c r="E602" i="20" s="1"/>
  <c r="D601" i="20"/>
  <c r="D600" i="20" s="1"/>
  <c r="G600" i="20" s="1"/>
  <c r="M604" i="20"/>
  <c r="L604" i="20"/>
  <c r="I604" i="20"/>
  <c r="G604" i="20"/>
  <c r="M603" i="20"/>
  <c r="L603" i="20"/>
  <c r="I603" i="20"/>
  <c r="G603" i="20"/>
  <c r="I601" i="20"/>
  <c r="C601" i="20"/>
  <c r="M600" i="20" l="1"/>
  <c r="J602" i="20"/>
  <c r="M602" i="20" s="1"/>
  <c r="M601" i="20"/>
  <c r="L601" i="20"/>
  <c r="F602" i="20"/>
  <c r="G601" i="20"/>
  <c r="D602" i="20"/>
  <c r="G602" i="20" s="1"/>
  <c r="H602" i="20"/>
  <c r="L602" i="20" s="1"/>
  <c r="I602" i="20" l="1"/>
  <c r="K596" i="20" l="1"/>
  <c r="K595" i="20" s="1"/>
  <c r="K597" i="20" s="1"/>
  <c r="J596" i="20"/>
  <c r="J595" i="20" s="1"/>
  <c r="J597" i="20" s="1"/>
  <c r="H596" i="20"/>
  <c r="H595" i="20" s="1"/>
  <c r="L595" i="20" s="1"/>
  <c r="F596" i="20"/>
  <c r="F595" i="20" s="1"/>
  <c r="F597" i="20" s="1"/>
  <c r="E596" i="20"/>
  <c r="E595" i="20" s="1"/>
  <c r="E597" i="20" s="1"/>
  <c r="D596" i="20"/>
  <c r="D595" i="20" s="1"/>
  <c r="D597" i="20" s="1"/>
  <c r="M599" i="20"/>
  <c r="L599" i="20"/>
  <c r="I599" i="20"/>
  <c r="G599" i="20"/>
  <c r="M598" i="20"/>
  <c r="L598" i="20"/>
  <c r="I598" i="20"/>
  <c r="G598" i="20"/>
  <c r="C596" i="20"/>
  <c r="G596" i="20" l="1"/>
  <c r="M597" i="20"/>
  <c r="M596" i="20"/>
  <c r="L596" i="20"/>
  <c r="I596" i="20"/>
  <c r="G597" i="20"/>
  <c r="G595" i="20"/>
  <c r="I595" i="20"/>
  <c r="M595" i="20"/>
  <c r="H597" i="20"/>
  <c r="L597" i="20" s="1"/>
  <c r="M178" i="21"/>
  <c r="L178" i="21"/>
  <c r="I178" i="21"/>
  <c r="G178" i="21"/>
  <c r="M177" i="21"/>
  <c r="L177" i="21"/>
  <c r="I177" i="21"/>
  <c r="G177" i="21"/>
  <c r="M176" i="21"/>
  <c r="L176" i="21"/>
  <c r="I176" i="21"/>
  <c r="G176" i="21"/>
  <c r="M175" i="21"/>
  <c r="L175" i="21"/>
  <c r="I175" i="21"/>
  <c r="G175" i="21"/>
  <c r="M174" i="21"/>
  <c r="L174" i="21"/>
  <c r="I174" i="21"/>
  <c r="G174" i="21"/>
  <c r="M173" i="21"/>
  <c r="L173" i="21"/>
  <c r="I173" i="21"/>
  <c r="G173" i="21"/>
  <c r="M172" i="21"/>
  <c r="L172" i="21"/>
  <c r="I172" i="21"/>
  <c r="G172" i="21"/>
  <c r="M171" i="21"/>
  <c r="L171" i="21"/>
  <c r="I171" i="21"/>
  <c r="G171" i="21"/>
  <c r="M170" i="21"/>
  <c r="L170" i="21"/>
  <c r="I170" i="21"/>
  <c r="G170" i="21"/>
  <c r="M169" i="21"/>
  <c r="L169" i="21"/>
  <c r="I169" i="21"/>
  <c r="G169" i="21"/>
  <c r="M168" i="21"/>
  <c r="L168" i="21"/>
  <c r="I168" i="21"/>
  <c r="G168" i="21"/>
  <c r="M167" i="21"/>
  <c r="L167" i="21"/>
  <c r="I167" i="21"/>
  <c r="G167" i="21"/>
  <c r="M166" i="21"/>
  <c r="L166" i="21"/>
  <c r="I166" i="21"/>
  <c r="G166" i="21"/>
  <c r="M165" i="21"/>
  <c r="L165" i="21"/>
  <c r="I165" i="21"/>
  <c r="G165" i="21"/>
  <c r="M164" i="21"/>
  <c r="L164" i="21"/>
  <c r="I164" i="21"/>
  <c r="G164" i="21"/>
  <c r="M163" i="21"/>
  <c r="L163" i="21"/>
  <c r="I163" i="21"/>
  <c r="G163" i="21"/>
  <c r="M162" i="21"/>
  <c r="L162" i="21"/>
  <c r="I162" i="21"/>
  <c r="G162" i="21"/>
  <c r="M161" i="21"/>
  <c r="L161" i="21"/>
  <c r="I161" i="21"/>
  <c r="G161" i="21"/>
  <c r="M160" i="21"/>
  <c r="L160" i="21"/>
  <c r="I160" i="21"/>
  <c r="G160" i="21"/>
  <c r="M159" i="21"/>
  <c r="L159" i="21"/>
  <c r="I159" i="21"/>
  <c r="G159" i="21"/>
  <c r="M158" i="21"/>
  <c r="L158" i="21"/>
  <c r="I158" i="21"/>
  <c r="G158" i="21"/>
  <c r="M157" i="21"/>
  <c r="L157" i="21"/>
  <c r="I157" i="21"/>
  <c r="G157" i="21"/>
  <c r="M156" i="21"/>
  <c r="L156" i="21"/>
  <c r="I156" i="21"/>
  <c r="G156" i="21"/>
  <c r="M155" i="21"/>
  <c r="L155" i="21"/>
  <c r="I155" i="21"/>
  <c r="G155" i="21"/>
  <c r="M154" i="21"/>
  <c r="L154" i="21"/>
  <c r="I154" i="21"/>
  <c r="G154" i="21"/>
  <c r="M153" i="21"/>
  <c r="L153" i="21"/>
  <c r="I153" i="21"/>
  <c r="G153" i="21"/>
  <c r="M152" i="21"/>
  <c r="L152" i="21"/>
  <c r="I152" i="21"/>
  <c r="G152" i="21"/>
  <c r="M151" i="21"/>
  <c r="L151" i="21"/>
  <c r="I151" i="21"/>
  <c r="G151" i="21"/>
  <c r="M150" i="21"/>
  <c r="L150" i="21"/>
  <c r="I150" i="21"/>
  <c r="G150" i="21"/>
  <c r="M149" i="21"/>
  <c r="L149" i="21"/>
  <c r="I149" i="21"/>
  <c r="G149" i="21"/>
  <c r="M148" i="21"/>
  <c r="L148" i="21"/>
  <c r="I148" i="21"/>
  <c r="G148" i="21"/>
  <c r="M147" i="21"/>
  <c r="L147" i="21"/>
  <c r="I147" i="21"/>
  <c r="G147" i="21"/>
  <c r="M146" i="21"/>
  <c r="L146" i="21"/>
  <c r="I146" i="21"/>
  <c r="G146" i="21"/>
  <c r="M145" i="21"/>
  <c r="L145" i="21"/>
  <c r="I145" i="21"/>
  <c r="G145" i="21"/>
  <c r="M144" i="21"/>
  <c r="L144" i="21"/>
  <c r="I144" i="21"/>
  <c r="G144" i="21"/>
  <c r="M143" i="21"/>
  <c r="L143" i="21"/>
  <c r="I143" i="21"/>
  <c r="G143" i="21"/>
  <c r="M142" i="21"/>
  <c r="L142" i="21"/>
  <c r="I142" i="21"/>
  <c r="G142" i="21"/>
  <c r="M141" i="21"/>
  <c r="L141" i="21"/>
  <c r="I141" i="21"/>
  <c r="G141" i="21"/>
  <c r="M140" i="21"/>
  <c r="L140" i="21"/>
  <c r="I140" i="21"/>
  <c r="G140" i="21"/>
  <c r="M139" i="21"/>
  <c r="L139" i="21"/>
  <c r="I139" i="21"/>
  <c r="G139" i="21"/>
  <c r="M138" i="21"/>
  <c r="L138" i="21"/>
  <c r="I138" i="21"/>
  <c r="G138" i="21"/>
  <c r="M137" i="21"/>
  <c r="L137" i="21"/>
  <c r="I137" i="21"/>
  <c r="G137" i="21"/>
  <c r="M136" i="21"/>
  <c r="L136" i="21"/>
  <c r="I136" i="21"/>
  <c r="G136" i="21"/>
  <c r="M135" i="21"/>
  <c r="L135" i="21"/>
  <c r="I135" i="21"/>
  <c r="G135" i="21"/>
  <c r="M134" i="21"/>
  <c r="L134" i="21"/>
  <c r="I134" i="21"/>
  <c r="G134" i="21"/>
  <c r="M133" i="21"/>
  <c r="L133" i="21"/>
  <c r="I133" i="21"/>
  <c r="G133" i="21"/>
  <c r="M132" i="21"/>
  <c r="L132" i="21"/>
  <c r="I132" i="21"/>
  <c r="G132" i="21"/>
  <c r="M131" i="21"/>
  <c r="L131" i="21"/>
  <c r="I131" i="21"/>
  <c r="G131" i="21"/>
  <c r="M130" i="21"/>
  <c r="L130" i="21"/>
  <c r="I130" i="21"/>
  <c r="G130" i="21"/>
  <c r="M129" i="21"/>
  <c r="L129" i="21"/>
  <c r="I129" i="21"/>
  <c r="G129" i="21"/>
  <c r="M128" i="21"/>
  <c r="L128" i="21"/>
  <c r="I128" i="21"/>
  <c r="G128" i="21"/>
  <c r="M127" i="21"/>
  <c r="L127" i="21"/>
  <c r="I127" i="21"/>
  <c r="G127" i="21"/>
  <c r="M126" i="21"/>
  <c r="L126" i="21"/>
  <c r="I126" i="21"/>
  <c r="G126" i="21"/>
  <c r="M125" i="21"/>
  <c r="L125" i="21"/>
  <c r="I125" i="21"/>
  <c r="G125" i="21"/>
  <c r="M124" i="21"/>
  <c r="L124" i="21"/>
  <c r="I124" i="21"/>
  <c r="G124" i="21"/>
  <c r="M123" i="21"/>
  <c r="L123" i="21"/>
  <c r="I123" i="21"/>
  <c r="G123" i="21"/>
  <c r="M122" i="21"/>
  <c r="L122" i="21"/>
  <c r="I122" i="21"/>
  <c r="G122" i="21"/>
  <c r="M121" i="21"/>
  <c r="L121" i="21"/>
  <c r="I121" i="21"/>
  <c r="G121" i="21"/>
  <c r="M120" i="21"/>
  <c r="L120" i="21"/>
  <c r="I120" i="21"/>
  <c r="G120" i="21"/>
  <c r="M119" i="21"/>
  <c r="L119" i="21"/>
  <c r="I119" i="21"/>
  <c r="G119" i="21"/>
  <c r="M118" i="21"/>
  <c r="L118" i="21"/>
  <c r="I118" i="21"/>
  <c r="G118" i="21"/>
  <c r="M117" i="21"/>
  <c r="L117" i="21"/>
  <c r="I117" i="21"/>
  <c r="G117" i="21"/>
  <c r="M116" i="21"/>
  <c r="L116" i="21"/>
  <c r="I116" i="21"/>
  <c r="G116" i="21"/>
  <c r="M115" i="21"/>
  <c r="L115" i="21"/>
  <c r="I115" i="21"/>
  <c r="G115" i="21"/>
  <c r="M114" i="21"/>
  <c r="L114" i="21"/>
  <c r="I114" i="21"/>
  <c r="G114" i="21"/>
  <c r="M113" i="21"/>
  <c r="L113" i="21"/>
  <c r="I113" i="21"/>
  <c r="G113" i="21"/>
  <c r="M112" i="21"/>
  <c r="L112" i="21"/>
  <c r="I112" i="21"/>
  <c r="G112" i="21"/>
  <c r="M111" i="21"/>
  <c r="L111" i="21"/>
  <c r="I111" i="21"/>
  <c r="G111" i="21"/>
  <c r="M110" i="21"/>
  <c r="L110" i="21"/>
  <c r="I110" i="21"/>
  <c r="G110" i="21"/>
  <c r="M109" i="21"/>
  <c r="L109" i="21"/>
  <c r="I109" i="21"/>
  <c r="G109" i="21"/>
  <c r="M108" i="21"/>
  <c r="L108" i="21"/>
  <c r="I108" i="21"/>
  <c r="G108" i="21"/>
  <c r="M107" i="21"/>
  <c r="L107" i="21"/>
  <c r="I107" i="21"/>
  <c r="G107" i="21"/>
  <c r="M106" i="21"/>
  <c r="L106" i="21"/>
  <c r="I106" i="21"/>
  <c r="G106" i="21"/>
  <c r="M105" i="21"/>
  <c r="L105" i="21"/>
  <c r="I105" i="21"/>
  <c r="G105" i="21"/>
  <c r="M104" i="21"/>
  <c r="L104" i="21"/>
  <c r="I104" i="21"/>
  <c r="G104" i="21"/>
  <c r="M103" i="21"/>
  <c r="L103" i="21"/>
  <c r="I103" i="21"/>
  <c r="G103" i="21"/>
  <c r="M102" i="21"/>
  <c r="L102" i="21"/>
  <c r="I102" i="21"/>
  <c r="G102" i="21"/>
  <c r="M101" i="21"/>
  <c r="L101" i="21"/>
  <c r="I101" i="21"/>
  <c r="G101" i="21"/>
  <c r="M100" i="21"/>
  <c r="L100" i="21"/>
  <c r="I100" i="21"/>
  <c r="G100" i="21"/>
  <c r="M99" i="21"/>
  <c r="L99" i="21"/>
  <c r="I99" i="21"/>
  <c r="G99" i="21"/>
  <c r="M98" i="21"/>
  <c r="L98" i="21"/>
  <c r="I98" i="21"/>
  <c r="G98" i="21"/>
  <c r="M97" i="21"/>
  <c r="L97" i="21"/>
  <c r="I97" i="21"/>
  <c r="G97" i="21"/>
  <c r="M96" i="21"/>
  <c r="L96" i="21"/>
  <c r="I96" i="21"/>
  <c r="G96" i="21"/>
  <c r="M95" i="21"/>
  <c r="L95" i="21"/>
  <c r="I95" i="21"/>
  <c r="G95" i="21"/>
  <c r="M94" i="21"/>
  <c r="L94" i="21"/>
  <c r="I94" i="21"/>
  <c r="G94" i="21"/>
  <c r="M93" i="21"/>
  <c r="L93" i="21"/>
  <c r="I93" i="21"/>
  <c r="G93" i="21"/>
  <c r="M92" i="21"/>
  <c r="L92" i="21"/>
  <c r="I92" i="21"/>
  <c r="G92" i="21"/>
  <c r="M91" i="21"/>
  <c r="L91" i="21"/>
  <c r="I91" i="21"/>
  <c r="G91" i="21"/>
  <c r="M90" i="21"/>
  <c r="L90" i="21"/>
  <c r="I90" i="21"/>
  <c r="G90" i="21"/>
  <c r="M89" i="21"/>
  <c r="L89" i="21"/>
  <c r="I89" i="21"/>
  <c r="G89" i="21"/>
  <c r="M88" i="21"/>
  <c r="L88" i="21"/>
  <c r="I88" i="21"/>
  <c r="G88" i="21"/>
  <c r="M87" i="21"/>
  <c r="L87" i="21"/>
  <c r="I87" i="21"/>
  <c r="G87" i="21"/>
  <c r="M86" i="21"/>
  <c r="L86" i="21"/>
  <c r="I86" i="21"/>
  <c r="G86" i="21"/>
  <c r="M85" i="21"/>
  <c r="L85" i="21"/>
  <c r="I85" i="21"/>
  <c r="G85" i="21"/>
  <c r="M84" i="21"/>
  <c r="L84" i="21"/>
  <c r="I84" i="21"/>
  <c r="G84" i="21"/>
  <c r="M83" i="21"/>
  <c r="L83" i="21"/>
  <c r="I83" i="21"/>
  <c r="G83" i="21"/>
  <c r="M82" i="21"/>
  <c r="L82" i="21"/>
  <c r="I82" i="21"/>
  <c r="G82" i="21"/>
  <c r="M81" i="21"/>
  <c r="L81" i="21"/>
  <c r="I81" i="21"/>
  <c r="G81" i="21"/>
  <c r="M80" i="21"/>
  <c r="L80" i="21"/>
  <c r="I80" i="21"/>
  <c r="G80" i="21"/>
  <c r="M79" i="21"/>
  <c r="L79" i="21"/>
  <c r="I79" i="21"/>
  <c r="G79" i="21"/>
  <c r="M78" i="21"/>
  <c r="L78" i="21"/>
  <c r="I78" i="21"/>
  <c r="G78" i="21"/>
  <c r="M77" i="21"/>
  <c r="L77" i="21"/>
  <c r="I77" i="21"/>
  <c r="G77" i="21"/>
  <c r="M76" i="21"/>
  <c r="L76" i="21"/>
  <c r="I76" i="21"/>
  <c r="G76" i="21"/>
  <c r="M75" i="21"/>
  <c r="L75" i="21"/>
  <c r="I75" i="21"/>
  <c r="G75" i="21"/>
  <c r="M74" i="21"/>
  <c r="L74" i="21"/>
  <c r="I74" i="21"/>
  <c r="G74" i="21"/>
  <c r="M73" i="21"/>
  <c r="L73" i="21"/>
  <c r="I73" i="21"/>
  <c r="G73" i="21"/>
  <c r="M72" i="21"/>
  <c r="L72" i="21"/>
  <c r="I72" i="21"/>
  <c r="G72" i="21"/>
  <c r="M71" i="21"/>
  <c r="L71" i="21"/>
  <c r="I71" i="21"/>
  <c r="G71" i="21"/>
  <c r="M70" i="21"/>
  <c r="L70" i="21"/>
  <c r="I70" i="21"/>
  <c r="G70" i="21"/>
  <c r="M69" i="21"/>
  <c r="L69" i="21"/>
  <c r="I69" i="21"/>
  <c r="G69" i="21"/>
  <c r="M68" i="21"/>
  <c r="L68" i="21"/>
  <c r="I68" i="21"/>
  <c r="G68" i="21"/>
  <c r="M67" i="21"/>
  <c r="L67" i="21"/>
  <c r="I67" i="21"/>
  <c r="G67" i="21"/>
  <c r="M66" i="21"/>
  <c r="L66" i="21"/>
  <c r="I66" i="21"/>
  <c r="G66" i="21"/>
  <c r="M65" i="21"/>
  <c r="L65" i="21"/>
  <c r="I65" i="21"/>
  <c r="G65" i="21"/>
  <c r="M64" i="21"/>
  <c r="L64" i="21"/>
  <c r="I64" i="21"/>
  <c r="G64" i="21"/>
  <c r="M63" i="21"/>
  <c r="L63" i="21"/>
  <c r="I63" i="21"/>
  <c r="G63" i="21"/>
  <c r="M62" i="21"/>
  <c r="L62" i="21"/>
  <c r="I62" i="21"/>
  <c r="G62" i="21"/>
  <c r="M61" i="21"/>
  <c r="L61" i="21"/>
  <c r="I61" i="21"/>
  <c r="G61" i="21"/>
  <c r="M60" i="21"/>
  <c r="L60" i="21"/>
  <c r="I60" i="21"/>
  <c r="G60" i="21"/>
  <c r="M59" i="21"/>
  <c r="L59" i="21"/>
  <c r="I59" i="21"/>
  <c r="G59" i="21"/>
  <c r="M58" i="21"/>
  <c r="L58" i="21"/>
  <c r="I58" i="21"/>
  <c r="G58" i="21"/>
  <c r="M57" i="21"/>
  <c r="L57" i="21"/>
  <c r="I57" i="21"/>
  <c r="G57" i="21"/>
  <c r="M56" i="21"/>
  <c r="L56" i="21"/>
  <c r="I56" i="21"/>
  <c r="G56" i="21"/>
  <c r="M55" i="21"/>
  <c r="L55" i="21"/>
  <c r="I55" i="21"/>
  <c r="G55" i="21"/>
  <c r="M54" i="21"/>
  <c r="L54" i="21"/>
  <c r="I54" i="21"/>
  <c r="G54" i="21"/>
  <c r="M53" i="21"/>
  <c r="L53" i="21"/>
  <c r="I53" i="21"/>
  <c r="G53" i="21"/>
  <c r="M52" i="21"/>
  <c r="L52" i="21"/>
  <c r="I52" i="21"/>
  <c r="G52" i="21"/>
  <c r="M51" i="21"/>
  <c r="L51" i="21"/>
  <c r="I51" i="21"/>
  <c r="G51" i="21"/>
  <c r="M50" i="21"/>
  <c r="L50" i="21"/>
  <c r="I50" i="21"/>
  <c r="G50" i="21"/>
  <c r="M49" i="21"/>
  <c r="L49" i="21"/>
  <c r="I49" i="21"/>
  <c r="G49" i="21"/>
  <c r="M48" i="21"/>
  <c r="L48" i="21"/>
  <c r="I48" i="21"/>
  <c r="G48" i="21"/>
  <c r="M47" i="21"/>
  <c r="L47" i="21"/>
  <c r="I47" i="21"/>
  <c r="G47" i="21"/>
  <c r="M46" i="21"/>
  <c r="L46" i="21"/>
  <c r="I46" i="21"/>
  <c r="G46" i="21"/>
  <c r="M45" i="21"/>
  <c r="L45" i="21"/>
  <c r="I45" i="21"/>
  <c r="G45" i="21"/>
  <c r="M44" i="21"/>
  <c r="L44" i="21"/>
  <c r="I44" i="21"/>
  <c r="G44" i="21"/>
  <c r="M43" i="21"/>
  <c r="L43" i="21"/>
  <c r="I43" i="21"/>
  <c r="G43" i="21"/>
  <c r="M42" i="21"/>
  <c r="L42" i="21"/>
  <c r="I42" i="21"/>
  <c r="G42" i="21"/>
  <c r="M41" i="21"/>
  <c r="L41" i="21"/>
  <c r="I41" i="21"/>
  <c r="G41" i="21"/>
  <c r="M40" i="21"/>
  <c r="L40" i="21"/>
  <c r="I40" i="21"/>
  <c r="G40" i="21"/>
  <c r="M39" i="21"/>
  <c r="L39" i="21"/>
  <c r="I39" i="21"/>
  <c r="G39" i="21"/>
  <c r="M38" i="21"/>
  <c r="L38" i="21"/>
  <c r="I38" i="21"/>
  <c r="G38" i="21"/>
  <c r="M37" i="21"/>
  <c r="L37" i="21"/>
  <c r="I37" i="21"/>
  <c r="G37" i="21"/>
  <c r="M36" i="21"/>
  <c r="L36" i="21"/>
  <c r="I36" i="21"/>
  <c r="G36" i="21"/>
  <c r="M35" i="21"/>
  <c r="L35" i="21"/>
  <c r="I35" i="21"/>
  <c r="G35" i="21"/>
  <c r="M34" i="21"/>
  <c r="L34" i="21"/>
  <c r="I34" i="21"/>
  <c r="G34" i="21"/>
  <c r="M33" i="21"/>
  <c r="L33" i="21"/>
  <c r="I33" i="21"/>
  <c r="G33" i="21"/>
  <c r="M32" i="21"/>
  <c r="L32" i="21"/>
  <c r="I32" i="21"/>
  <c r="G32" i="21"/>
  <c r="M31" i="21"/>
  <c r="L31" i="21"/>
  <c r="I31" i="21"/>
  <c r="G31" i="21"/>
  <c r="M30" i="21"/>
  <c r="L30" i="21"/>
  <c r="I30" i="21"/>
  <c r="G30" i="21"/>
  <c r="M29" i="21"/>
  <c r="L29" i="21"/>
  <c r="I29" i="21"/>
  <c r="G29" i="21"/>
  <c r="M28" i="21"/>
  <c r="L28" i="21"/>
  <c r="I28" i="21"/>
  <c r="G28" i="21"/>
  <c r="M27" i="21"/>
  <c r="L27" i="21"/>
  <c r="I27" i="21"/>
  <c r="G27" i="21"/>
  <c r="M26" i="21"/>
  <c r="L26" i="21"/>
  <c r="I26" i="21"/>
  <c r="G26" i="21"/>
  <c r="M25" i="21"/>
  <c r="L25" i="21"/>
  <c r="I25" i="21"/>
  <c r="G25" i="21"/>
  <c r="M24" i="21"/>
  <c r="L24" i="21"/>
  <c r="I24" i="21"/>
  <c r="G24" i="21"/>
  <c r="M23" i="21"/>
  <c r="L23" i="21"/>
  <c r="I23" i="21"/>
  <c r="G23" i="21"/>
  <c r="M22" i="21"/>
  <c r="L22" i="21"/>
  <c r="I22" i="21"/>
  <c r="G22" i="21"/>
  <c r="M21" i="21"/>
  <c r="L21" i="21"/>
  <c r="I21" i="21"/>
  <c r="G21" i="21"/>
  <c r="M20" i="21"/>
  <c r="L20" i="21"/>
  <c r="I20" i="21"/>
  <c r="G20" i="21"/>
  <c r="M19" i="21"/>
  <c r="L19" i="21"/>
  <c r="I19" i="21"/>
  <c r="G19" i="21"/>
  <c r="M18" i="21"/>
  <c r="L18" i="21"/>
  <c r="I18" i="21"/>
  <c r="G18" i="21"/>
  <c r="M17" i="21"/>
  <c r="L17" i="21"/>
  <c r="I17" i="21"/>
  <c r="G17" i="21"/>
  <c r="M16" i="21"/>
  <c r="L16" i="21"/>
  <c r="I16" i="21"/>
  <c r="G16" i="21"/>
  <c r="M15" i="21"/>
  <c r="L15" i="21"/>
  <c r="I15" i="21"/>
  <c r="G15" i="21"/>
  <c r="M14" i="21"/>
  <c r="L14" i="21"/>
  <c r="I14" i="21"/>
  <c r="G14" i="21"/>
  <c r="M13" i="21"/>
  <c r="L13" i="21"/>
  <c r="I13" i="21"/>
  <c r="G13" i="21"/>
  <c r="M12" i="21"/>
  <c r="L12" i="21"/>
  <c r="I12" i="21"/>
  <c r="G12" i="21"/>
  <c r="M11" i="21"/>
  <c r="L11" i="21"/>
  <c r="I11" i="21"/>
  <c r="G11" i="21"/>
  <c r="M10" i="21"/>
  <c r="L10" i="21"/>
  <c r="I10" i="21"/>
  <c r="G10" i="21"/>
  <c r="M9" i="21"/>
  <c r="L9" i="21"/>
  <c r="I9" i="21"/>
  <c r="G9" i="21"/>
  <c r="M8" i="21"/>
  <c r="L8" i="21"/>
  <c r="I8" i="21"/>
  <c r="G8" i="21"/>
  <c r="M7" i="21"/>
  <c r="L7" i="21"/>
  <c r="I7" i="21"/>
  <c r="G7" i="21"/>
  <c r="M6" i="21"/>
  <c r="L6" i="21"/>
  <c r="I6" i="21"/>
  <c r="G6" i="21"/>
  <c r="M5" i="21"/>
  <c r="L5" i="21"/>
  <c r="I5" i="21"/>
  <c r="G5" i="21"/>
  <c r="M4" i="21"/>
  <c r="L4" i="21"/>
  <c r="I4" i="21"/>
  <c r="G4" i="21"/>
  <c r="K2" i="21"/>
  <c r="K1" i="21" s="1"/>
  <c r="K3" i="21" s="1"/>
  <c r="J2" i="21"/>
  <c r="H2" i="21"/>
  <c r="H1" i="21" s="1"/>
  <c r="L1" i="21" s="1"/>
  <c r="F2" i="21"/>
  <c r="E2" i="21"/>
  <c r="D2" i="21"/>
  <c r="C2" i="21"/>
  <c r="E1" i="21"/>
  <c r="E3" i="21" s="1"/>
  <c r="M594" i="20"/>
  <c r="L594" i="20"/>
  <c r="I594" i="20"/>
  <c r="G594" i="20"/>
  <c r="M593" i="20"/>
  <c r="L593" i="20"/>
  <c r="I593" i="20"/>
  <c r="G593" i="20"/>
  <c r="K591" i="20"/>
  <c r="K590" i="20" s="1"/>
  <c r="K592" i="20" s="1"/>
  <c r="J591" i="20"/>
  <c r="M591" i="20" s="1"/>
  <c r="H591" i="20"/>
  <c r="L591" i="20" s="1"/>
  <c r="F591" i="20"/>
  <c r="I591" i="20" s="1"/>
  <c r="E591" i="20"/>
  <c r="E590" i="20" s="1"/>
  <c r="E592" i="20" s="1"/>
  <c r="D591" i="20"/>
  <c r="G591" i="20" s="1"/>
  <c r="C591" i="20"/>
  <c r="J590" i="20"/>
  <c r="H590" i="20"/>
  <c r="H592" i="20" s="1"/>
  <c r="F590" i="20"/>
  <c r="M589" i="20"/>
  <c r="L589" i="20"/>
  <c r="I589" i="20"/>
  <c r="G589" i="20"/>
  <c r="M588" i="20"/>
  <c r="L588" i="20"/>
  <c r="I588" i="20"/>
  <c r="G588" i="20"/>
  <c r="M587" i="20"/>
  <c r="L587" i="20"/>
  <c r="I587" i="20"/>
  <c r="G587" i="20"/>
  <c r="K585" i="20"/>
  <c r="K584" i="20" s="1"/>
  <c r="K586" i="20" s="1"/>
  <c r="J585" i="20"/>
  <c r="H585" i="20"/>
  <c r="H584" i="20" s="1"/>
  <c r="F585" i="20"/>
  <c r="E585" i="20"/>
  <c r="E584" i="20" s="1"/>
  <c r="D585" i="20"/>
  <c r="C585" i="20"/>
  <c r="M583" i="20"/>
  <c r="L583" i="20"/>
  <c r="I583" i="20"/>
  <c r="G583" i="20"/>
  <c r="M582" i="20"/>
  <c r="L582" i="20"/>
  <c r="I582" i="20"/>
  <c r="G582" i="20"/>
  <c r="K580" i="20"/>
  <c r="K579" i="20" s="1"/>
  <c r="K581" i="20" s="1"/>
  <c r="J580" i="20"/>
  <c r="M580" i="20" s="1"/>
  <c r="H580" i="20"/>
  <c r="L580" i="20" s="1"/>
  <c r="F580" i="20"/>
  <c r="I580" i="20" s="1"/>
  <c r="E580" i="20"/>
  <c r="E579" i="20" s="1"/>
  <c r="E581" i="20" s="1"/>
  <c r="D580" i="20"/>
  <c r="G580" i="20" s="1"/>
  <c r="C580" i="20"/>
  <c r="J579" i="20"/>
  <c r="M578" i="20"/>
  <c r="L578" i="20"/>
  <c r="I578" i="20"/>
  <c r="G578" i="20"/>
  <c r="M577" i="20"/>
  <c r="L577" i="20"/>
  <c r="I577" i="20"/>
  <c r="G577" i="20"/>
  <c r="K575" i="20"/>
  <c r="K574" i="20" s="1"/>
  <c r="K576" i="20" s="1"/>
  <c r="J575" i="20"/>
  <c r="H575" i="20"/>
  <c r="H574" i="20" s="1"/>
  <c r="L574" i="20" s="1"/>
  <c r="F575" i="20"/>
  <c r="E575" i="20"/>
  <c r="E574" i="20" s="1"/>
  <c r="E576" i="20" s="1"/>
  <c r="D575" i="20"/>
  <c r="C575" i="20"/>
  <c r="M573" i="20"/>
  <c r="L573" i="20"/>
  <c r="I573" i="20"/>
  <c r="G573" i="20"/>
  <c r="M572" i="20"/>
  <c r="L572" i="20"/>
  <c r="I572" i="20"/>
  <c r="G572" i="20"/>
  <c r="K570" i="20"/>
  <c r="K569" i="20" s="1"/>
  <c r="K571" i="20" s="1"/>
  <c r="J570" i="20"/>
  <c r="M570" i="20" s="1"/>
  <c r="H570" i="20"/>
  <c r="L570" i="20" s="1"/>
  <c r="F570" i="20"/>
  <c r="I570" i="20" s="1"/>
  <c r="E570" i="20"/>
  <c r="E569" i="20" s="1"/>
  <c r="E571" i="20" s="1"/>
  <c r="D570" i="20"/>
  <c r="G570" i="20" s="1"/>
  <c r="C570" i="20"/>
  <c r="J569" i="20"/>
  <c r="M568" i="20"/>
  <c r="L568" i="20"/>
  <c r="I568" i="20"/>
  <c r="G568" i="20"/>
  <c r="M567" i="20"/>
  <c r="L567" i="20"/>
  <c r="I567" i="20"/>
  <c r="G567" i="20"/>
  <c r="K565" i="20"/>
  <c r="K564" i="20" s="1"/>
  <c r="K566" i="20" s="1"/>
  <c r="J565" i="20"/>
  <c r="H565" i="20"/>
  <c r="H564" i="20" s="1"/>
  <c r="L564" i="20" s="1"/>
  <c r="F565" i="20"/>
  <c r="E565" i="20"/>
  <c r="E564" i="20" s="1"/>
  <c r="E566" i="20" s="1"/>
  <c r="D565" i="20"/>
  <c r="C565" i="20"/>
  <c r="M563" i="20"/>
  <c r="L563" i="20"/>
  <c r="I563" i="20"/>
  <c r="G563" i="20"/>
  <c r="M562" i="20"/>
  <c r="L562" i="20"/>
  <c r="I562" i="20"/>
  <c r="G562" i="20"/>
  <c r="K560" i="20"/>
  <c r="K559" i="20" s="1"/>
  <c r="K561" i="20" s="1"/>
  <c r="J560" i="20"/>
  <c r="H560" i="20"/>
  <c r="H559" i="20" s="1"/>
  <c r="L559" i="20" s="1"/>
  <c r="F560" i="20"/>
  <c r="E560" i="20"/>
  <c r="E559" i="20" s="1"/>
  <c r="E561" i="20" s="1"/>
  <c r="D560" i="20"/>
  <c r="C560" i="20"/>
  <c r="M558" i="20"/>
  <c r="L558" i="20"/>
  <c r="I558" i="20"/>
  <c r="G558" i="20"/>
  <c r="M557" i="20"/>
  <c r="L557" i="20"/>
  <c r="I557" i="20"/>
  <c r="G557" i="20"/>
  <c r="M556" i="20"/>
  <c r="L556" i="20"/>
  <c r="I556" i="20"/>
  <c r="G556" i="20"/>
  <c r="K554" i="20"/>
  <c r="K553" i="20" s="1"/>
  <c r="K555" i="20" s="1"/>
  <c r="J554" i="20"/>
  <c r="M554" i="20" s="1"/>
  <c r="H554" i="20"/>
  <c r="H553" i="20" s="1"/>
  <c r="H555" i="20" s="1"/>
  <c r="F554" i="20"/>
  <c r="I554" i="20" s="1"/>
  <c r="E554" i="20"/>
  <c r="E553" i="20" s="1"/>
  <c r="E555" i="20" s="1"/>
  <c r="D554" i="20"/>
  <c r="G554" i="20" s="1"/>
  <c r="C554" i="20"/>
  <c r="J553" i="20"/>
  <c r="M552" i="20"/>
  <c r="L552" i="20"/>
  <c r="I552" i="20"/>
  <c r="G552" i="20"/>
  <c r="M551" i="20"/>
  <c r="L551" i="20"/>
  <c r="I551" i="20"/>
  <c r="G551" i="20"/>
  <c r="K549" i="20"/>
  <c r="K548" i="20" s="1"/>
  <c r="K550" i="20" s="1"/>
  <c r="J549" i="20"/>
  <c r="H549" i="20"/>
  <c r="H548" i="20" s="1"/>
  <c r="L548" i="20" s="1"/>
  <c r="F549" i="20"/>
  <c r="E549" i="20"/>
  <c r="E548" i="20" s="1"/>
  <c r="E550" i="20" s="1"/>
  <c r="D549" i="20"/>
  <c r="C549" i="20"/>
  <c r="M547" i="20"/>
  <c r="L547" i="20"/>
  <c r="I547" i="20"/>
  <c r="G547" i="20"/>
  <c r="M546" i="20"/>
  <c r="L546" i="20"/>
  <c r="I546" i="20"/>
  <c r="G546" i="20"/>
  <c r="M545" i="20"/>
  <c r="L545" i="20"/>
  <c r="I545" i="20"/>
  <c r="G545" i="20"/>
  <c r="K543" i="20"/>
  <c r="K542" i="20" s="1"/>
  <c r="K544" i="20" s="1"/>
  <c r="J543" i="20"/>
  <c r="M543" i="20" s="1"/>
  <c r="H543" i="20"/>
  <c r="L543" i="20" s="1"/>
  <c r="F543" i="20"/>
  <c r="I543" i="20" s="1"/>
  <c r="E543" i="20"/>
  <c r="E542" i="20" s="1"/>
  <c r="E544" i="20" s="1"/>
  <c r="D543" i="20"/>
  <c r="G543" i="20" s="1"/>
  <c r="C543" i="20"/>
  <c r="J542" i="20"/>
  <c r="M541" i="20"/>
  <c r="L541" i="20"/>
  <c r="I541" i="20"/>
  <c r="G541" i="20"/>
  <c r="M540" i="20"/>
  <c r="L540" i="20"/>
  <c r="I540" i="20"/>
  <c r="G540" i="20"/>
  <c r="K538" i="20"/>
  <c r="K537" i="20" s="1"/>
  <c r="K539" i="20" s="1"/>
  <c r="J538" i="20"/>
  <c r="H538" i="20"/>
  <c r="H537" i="20" s="1"/>
  <c r="L537" i="20" s="1"/>
  <c r="F538" i="20"/>
  <c r="E538" i="20"/>
  <c r="E537" i="20" s="1"/>
  <c r="E539" i="20" s="1"/>
  <c r="D538" i="20"/>
  <c r="C538" i="20"/>
  <c r="M536" i="20"/>
  <c r="L536" i="20"/>
  <c r="I536" i="20"/>
  <c r="G536" i="20"/>
  <c r="M535" i="20"/>
  <c r="L535" i="20"/>
  <c r="I535" i="20"/>
  <c r="G535" i="20"/>
  <c r="K533" i="20"/>
  <c r="K532" i="20" s="1"/>
  <c r="K534" i="20" s="1"/>
  <c r="J533" i="20"/>
  <c r="M533" i="20" s="1"/>
  <c r="H533" i="20"/>
  <c r="L533" i="20" s="1"/>
  <c r="F533" i="20"/>
  <c r="F532" i="20" s="1"/>
  <c r="E533" i="20"/>
  <c r="E532" i="20" s="1"/>
  <c r="E534" i="20" s="1"/>
  <c r="D533" i="20"/>
  <c r="G533" i="20" s="1"/>
  <c r="C533" i="20"/>
  <c r="J532" i="20"/>
  <c r="M531" i="20"/>
  <c r="L531" i="20"/>
  <c r="I531" i="20"/>
  <c r="G531" i="20"/>
  <c r="M530" i="20"/>
  <c r="L530" i="20"/>
  <c r="I530" i="20"/>
  <c r="G530" i="20"/>
  <c r="M529" i="20"/>
  <c r="L529" i="20"/>
  <c r="I529" i="20"/>
  <c r="G529" i="20"/>
  <c r="K527" i="20"/>
  <c r="K526" i="20" s="1"/>
  <c r="K528" i="20" s="1"/>
  <c r="J527" i="20"/>
  <c r="H527" i="20"/>
  <c r="H526" i="20" s="1"/>
  <c r="L526" i="20" s="1"/>
  <c r="F527" i="20"/>
  <c r="E527" i="20"/>
  <c r="E526" i="20" s="1"/>
  <c r="E528" i="20" s="1"/>
  <c r="D527" i="20"/>
  <c r="C527" i="20"/>
  <c r="M525" i="20"/>
  <c r="L525" i="20"/>
  <c r="I525" i="20"/>
  <c r="G525" i="20"/>
  <c r="M524" i="20"/>
  <c r="L524" i="20"/>
  <c r="I524" i="20"/>
  <c r="G524" i="20"/>
  <c r="K522" i="20"/>
  <c r="K521" i="20" s="1"/>
  <c r="K523" i="20" s="1"/>
  <c r="J522" i="20"/>
  <c r="M522" i="20" s="1"/>
  <c r="H522" i="20"/>
  <c r="L522" i="20" s="1"/>
  <c r="F522" i="20"/>
  <c r="I522" i="20" s="1"/>
  <c r="E522" i="20"/>
  <c r="E521" i="20" s="1"/>
  <c r="E523" i="20" s="1"/>
  <c r="D522" i="20"/>
  <c r="G522" i="20" s="1"/>
  <c r="C522" i="20"/>
  <c r="J521" i="20"/>
  <c r="H521" i="20"/>
  <c r="H523" i="20" s="1"/>
  <c r="F521" i="20"/>
  <c r="M520" i="20"/>
  <c r="L520" i="20"/>
  <c r="I520" i="20"/>
  <c r="G520" i="20"/>
  <c r="M519" i="20"/>
  <c r="L519" i="20"/>
  <c r="I519" i="20"/>
  <c r="G519" i="20"/>
  <c r="M518" i="20"/>
  <c r="L518" i="20"/>
  <c r="I518" i="20"/>
  <c r="G518" i="20"/>
  <c r="K516" i="20"/>
  <c r="K515" i="20" s="1"/>
  <c r="K517" i="20" s="1"/>
  <c r="J516" i="20"/>
  <c r="H516" i="20"/>
  <c r="H515" i="20" s="1"/>
  <c r="L515" i="20" s="1"/>
  <c r="F516" i="20"/>
  <c r="E516" i="20"/>
  <c r="D516" i="20"/>
  <c r="C516" i="20"/>
  <c r="E515" i="20"/>
  <c r="E517" i="20" s="1"/>
  <c r="M514" i="20"/>
  <c r="L514" i="20"/>
  <c r="I514" i="20"/>
  <c r="G514" i="20"/>
  <c r="M513" i="20"/>
  <c r="L513" i="20"/>
  <c r="I513" i="20"/>
  <c r="G513" i="20"/>
  <c r="K511" i="20"/>
  <c r="K510" i="20" s="1"/>
  <c r="K512" i="20" s="1"/>
  <c r="J511" i="20"/>
  <c r="M511" i="20" s="1"/>
  <c r="H511" i="20"/>
  <c r="L511" i="20" s="1"/>
  <c r="F511" i="20"/>
  <c r="F510" i="20" s="1"/>
  <c r="E511" i="20"/>
  <c r="E510" i="20" s="1"/>
  <c r="E512" i="20" s="1"/>
  <c r="D511" i="20"/>
  <c r="G511" i="20" s="1"/>
  <c r="C511" i="20"/>
  <c r="J510" i="20"/>
  <c r="M509" i="20"/>
  <c r="L509" i="20"/>
  <c r="I509" i="20"/>
  <c r="G509" i="20"/>
  <c r="M508" i="20"/>
  <c r="L508" i="20"/>
  <c r="I508" i="20"/>
  <c r="G508" i="20"/>
  <c r="K506" i="20"/>
  <c r="K505" i="20" s="1"/>
  <c r="K507" i="20" s="1"/>
  <c r="J506" i="20"/>
  <c r="H506" i="20"/>
  <c r="H505" i="20" s="1"/>
  <c r="L505" i="20" s="1"/>
  <c r="F506" i="20"/>
  <c r="E506" i="20"/>
  <c r="E505" i="20" s="1"/>
  <c r="E507" i="20" s="1"/>
  <c r="D506" i="20"/>
  <c r="C506" i="20"/>
  <c r="M504" i="20"/>
  <c r="L504" i="20"/>
  <c r="I504" i="20"/>
  <c r="G504" i="20"/>
  <c r="M503" i="20"/>
  <c r="L503" i="20"/>
  <c r="I503" i="20"/>
  <c r="G503" i="20"/>
  <c r="K501" i="20"/>
  <c r="K500" i="20" s="1"/>
  <c r="K502" i="20" s="1"/>
  <c r="J501" i="20"/>
  <c r="M501" i="20" s="1"/>
  <c r="H501" i="20"/>
  <c r="L501" i="20" s="1"/>
  <c r="F501" i="20"/>
  <c r="E501" i="20"/>
  <c r="E500" i="20" s="1"/>
  <c r="E502" i="20" s="1"/>
  <c r="D501" i="20"/>
  <c r="G501" i="20" s="1"/>
  <c r="C501" i="20"/>
  <c r="J500" i="20"/>
  <c r="H500" i="20"/>
  <c r="H502" i="20" s="1"/>
  <c r="F500" i="20"/>
  <c r="D500" i="20"/>
  <c r="M499" i="20"/>
  <c r="L499" i="20"/>
  <c r="I499" i="20"/>
  <c r="G499" i="20"/>
  <c r="M498" i="20"/>
  <c r="L498" i="20"/>
  <c r="I498" i="20"/>
  <c r="G498" i="20"/>
  <c r="K496" i="20"/>
  <c r="K495" i="20" s="1"/>
  <c r="K497" i="20" s="1"/>
  <c r="J496" i="20"/>
  <c r="M496" i="20" s="1"/>
  <c r="H496" i="20"/>
  <c r="H495" i="20" s="1"/>
  <c r="F496" i="20"/>
  <c r="E496" i="20"/>
  <c r="D496" i="20"/>
  <c r="G496" i="20" s="1"/>
  <c r="C496" i="20"/>
  <c r="E495" i="20"/>
  <c r="E497" i="20" s="1"/>
  <c r="M494" i="20"/>
  <c r="L494" i="20"/>
  <c r="I494" i="20"/>
  <c r="G494" i="20"/>
  <c r="M493" i="20"/>
  <c r="L493" i="20"/>
  <c r="I493" i="20"/>
  <c r="G493" i="20"/>
  <c r="K491" i="20"/>
  <c r="K490" i="20" s="1"/>
  <c r="K492" i="20" s="1"/>
  <c r="J491" i="20"/>
  <c r="M491" i="20" s="1"/>
  <c r="H491" i="20"/>
  <c r="L491" i="20" s="1"/>
  <c r="F491" i="20"/>
  <c r="E491" i="20"/>
  <c r="E490" i="20" s="1"/>
  <c r="E492" i="20" s="1"/>
  <c r="D491" i="20"/>
  <c r="G491" i="20" s="1"/>
  <c r="C491" i="20"/>
  <c r="J490" i="20"/>
  <c r="J492" i="20" s="1"/>
  <c r="F490" i="20"/>
  <c r="F492" i="20" s="1"/>
  <c r="M489" i="20"/>
  <c r="L489" i="20"/>
  <c r="I489" i="20"/>
  <c r="G489" i="20"/>
  <c r="M488" i="20"/>
  <c r="L488" i="20"/>
  <c r="I488" i="20"/>
  <c r="G488" i="20"/>
  <c r="M487" i="20"/>
  <c r="L487" i="20"/>
  <c r="I487" i="20"/>
  <c r="G487" i="20"/>
  <c r="M486" i="20"/>
  <c r="L486" i="20"/>
  <c r="I486" i="20"/>
  <c r="G486" i="20"/>
  <c r="K484" i="20"/>
  <c r="K483" i="20" s="1"/>
  <c r="K485" i="20" s="1"/>
  <c r="J484" i="20"/>
  <c r="M484" i="20" s="1"/>
  <c r="H484" i="20"/>
  <c r="H483" i="20" s="1"/>
  <c r="F484" i="20"/>
  <c r="I484" i="20" s="1"/>
  <c r="E484" i="20"/>
  <c r="D484" i="20"/>
  <c r="G484" i="20" s="1"/>
  <c r="C484" i="20"/>
  <c r="E483" i="20"/>
  <c r="E485" i="20" s="1"/>
  <c r="M482" i="20"/>
  <c r="L482" i="20"/>
  <c r="I482" i="20"/>
  <c r="G482" i="20"/>
  <c r="M481" i="20"/>
  <c r="L481" i="20"/>
  <c r="I481" i="20"/>
  <c r="G481" i="20"/>
  <c r="M480" i="20"/>
  <c r="L480" i="20"/>
  <c r="I480" i="20"/>
  <c r="G480" i="20"/>
  <c r="K478" i="20"/>
  <c r="K477" i="20" s="1"/>
  <c r="K479" i="20" s="1"/>
  <c r="J478" i="20"/>
  <c r="M478" i="20" s="1"/>
  <c r="H478" i="20"/>
  <c r="L478" i="20" s="1"/>
  <c r="F478" i="20"/>
  <c r="I478" i="20" s="1"/>
  <c r="E478" i="20"/>
  <c r="E477" i="20" s="1"/>
  <c r="E479" i="20" s="1"/>
  <c r="D478" i="20"/>
  <c r="G478" i="20" s="1"/>
  <c r="C478" i="20"/>
  <c r="J477" i="20"/>
  <c r="H477" i="20"/>
  <c r="H479" i="20" s="1"/>
  <c r="L479" i="20" s="1"/>
  <c r="F477" i="20"/>
  <c r="M476" i="20"/>
  <c r="L476" i="20"/>
  <c r="I476" i="20"/>
  <c r="G476" i="20"/>
  <c r="M475" i="20"/>
  <c r="L475" i="20"/>
  <c r="I475" i="20"/>
  <c r="G475" i="20"/>
  <c r="K473" i="20"/>
  <c r="J473" i="20"/>
  <c r="H473" i="20"/>
  <c r="H472" i="20" s="1"/>
  <c r="F473" i="20"/>
  <c r="E473" i="20"/>
  <c r="D473" i="20"/>
  <c r="C473" i="20"/>
  <c r="K472" i="20"/>
  <c r="K474" i="20" s="1"/>
  <c r="E472" i="20"/>
  <c r="E474" i="20" s="1"/>
  <c r="M471" i="20"/>
  <c r="L471" i="20"/>
  <c r="I471" i="20"/>
  <c r="G471" i="20"/>
  <c r="M470" i="20"/>
  <c r="L470" i="20"/>
  <c r="I470" i="20"/>
  <c r="G470" i="20"/>
  <c r="M469" i="20"/>
  <c r="L469" i="20"/>
  <c r="I469" i="20"/>
  <c r="G469" i="20"/>
  <c r="K467" i="20"/>
  <c r="K466" i="20" s="1"/>
  <c r="K468" i="20" s="1"/>
  <c r="J467" i="20"/>
  <c r="H467" i="20"/>
  <c r="L467" i="20" s="1"/>
  <c r="F467" i="20"/>
  <c r="E467" i="20"/>
  <c r="E466" i="20" s="1"/>
  <c r="E468" i="20" s="1"/>
  <c r="D467" i="20"/>
  <c r="G467" i="20" s="1"/>
  <c r="C467" i="20"/>
  <c r="J466" i="20"/>
  <c r="H466" i="20"/>
  <c r="H468" i="20" s="1"/>
  <c r="F466" i="20"/>
  <c r="D466" i="20"/>
  <c r="M465" i="20"/>
  <c r="L465" i="20"/>
  <c r="I465" i="20"/>
  <c r="G465" i="20"/>
  <c r="M464" i="20"/>
  <c r="L464" i="20"/>
  <c r="I464" i="20"/>
  <c r="G464" i="20"/>
  <c r="M463" i="20"/>
  <c r="L463" i="20"/>
  <c r="I463" i="20"/>
  <c r="G463" i="20"/>
  <c r="K461" i="20"/>
  <c r="J461" i="20"/>
  <c r="H461" i="20"/>
  <c r="H460" i="20" s="1"/>
  <c r="L460" i="20" s="1"/>
  <c r="F461" i="20"/>
  <c r="E461" i="20"/>
  <c r="D461" i="20"/>
  <c r="C461" i="20"/>
  <c r="K460" i="20"/>
  <c r="K462" i="20" s="1"/>
  <c r="E460" i="20"/>
  <c r="E462" i="20" s="1"/>
  <c r="M459" i="20"/>
  <c r="L459" i="20"/>
  <c r="I459" i="20"/>
  <c r="G459" i="20"/>
  <c r="M458" i="20"/>
  <c r="L458" i="20"/>
  <c r="I458" i="20"/>
  <c r="G458" i="20"/>
  <c r="M457" i="20"/>
  <c r="L457" i="20"/>
  <c r="I457" i="20"/>
  <c r="G457" i="20"/>
  <c r="M456" i="20"/>
  <c r="L456" i="20"/>
  <c r="I456" i="20"/>
  <c r="G456" i="20"/>
  <c r="K454" i="20"/>
  <c r="K453" i="20" s="1"/>
  <c r="K455" i="20" s="1"/>
  <c r="J454" i="20"/>
  <c r="M454" i="20" s="1"/>
  <c r="H454" i="20"/>
  <c r="L454" i="20" s="1"/>
  <c r="F454" i="20"/>
  <c r="E454" i="20"/>
  <c r="E453" i="20" s="1"/>
  <c r="E455" i="20" s="1"/>
  <c r="D454" i="20"/>
  <c r="G454" i="20" s="1"/>
  <c r="C454" i="20"/>
  <c r="J453" i="20"/>
  <c r="F453" i="20"/>
  <c r="M452" i="20"/>
  <c r="L452" i="20"/>
  <c r="I452" i="20"/>
  <c r="G452" i="20"/>
  <c r="M451" i="20"/>
  <c r="L451" i="20"/>
  <c r="I451" i="20"/>
  <c r="G451" i="20"/>
  <c r="M450" i="20"/>
  <c r="L450" i="20"/>
  <c r="I450" i="20"/>
  <c r="G450" i="20"/>
  <c r="K448" i="20"/>
  <c r="K447" i="20" s="1"/>
  <c r="K449" i="20" s="1"/>
  <c r="J448" i="20"/>
  <c r="H448" i="20"/>
  <c r="F448" i="20"/>
  <c r="E448" i="20"/>
  <c r="E447" i="20" s="1"/>
  <c r="E449" i="20" s="1"/>
  <c r="D448" i="20"/>
  <c r="C448" i="20"/>
  <c r="M446" i="20"/>
  <c r="L446" i="20"/>
  <c r="I446" i="20"/>
  <c r="G446" i="20"/>
  <c r="M445" i="20"/>
  <c r="L445" i="20"/>
  <c r="I445" i="20"/>
  <c r="G445" i="20"/>
  <c r="M444" i="20"/>
  <c r="L444" i="20"/>
  <c r="I444" i="20"/>
  <c r="G444" i="20"/>
  <c r="M443" i="20"/>
  <c r="L443" i="20"/>
  <c r="I443" i="20"/>
  <c r="G443" i="20"/>
  <c r="M442" i="20"/>
  <c r="L442" i="20"/>
  <c r="I442" i="20"/>
  <c r="G442" i="20"/>
  <c r="M441" i="20"/>
  <c r="L441" i="20"/>
  <c r="I441" i="20"/>
  <c r="G441" i="20"/>
  <c r="M440" i="20"/>
  <c r="L440" i="20"/>
  <c r="I440" i="20"/>
  <c r="G440" i="20"/>
  <c r="K438" i="20"/>
  <c r="K437" i="20" s="1"/>
  <c r="K439" i="20" s="1"/>
  <c r="J438" i="20"/>
  <c r="M438" i="20" s="1"/>
  <c r="H438" i="20"/>
  <c r="L438" i="20" s="1"/>
  <c r="F438" i="20"/>
  <c r="E438" i="20"/>
  <c r="E437" i="20" s="1"/>
  <c r="E439" i="20" s="1"/>
  <c r="D438" i="20"/>
  <c r="G438" i="20" s="1"/>
  <c r="C438" i="20"/>
  <c r="J437" i="20"/>
  <c r="H437" i="20"/>
  <c r="H439" i="20" s="1"/>
  <c r="F437" i="20"/>
  <c r="D437" i="20"/>
  <c r="M436" i="20"/>
  <c r="L436" i="20"/>
  <c r="I436" i="20"/>
  <c r="G436" i="20"/>
  <c r="M435" i="20"/>
  <c r="L435" i="20"/>
  <c r="I435" i="20"/>
  <c r="G435" i="20"/>
  <c r="K433" i="20"/>
  <c r="J433" i="20"/>
  <c r="H433" i="20"/>
  <c r="F433" i="20"/>
  <c r="E433" i="20"/>
  <c r="D433" i="20"/>
  <c r="C433" i="20"/>
  <c r="K432" i="20"/>
  <c r="K434" i="20" s="1"/>
  <c r="E432" i="20"/>
  <c r="E434" i="20" s="1"/>
  <c r="M431" i="20"/>
  <c r="L431" i="20"/>
  <c r="I431" i="20"/>
  <c r="G431" i="20"/>
  <c r="M430" i="20"/>
  <c r="L430" i="20"/>
  <c r="I430" i="20"/>
  <c r="G430" i="20"/>
  <c r="M429" i="20"/>
  <c r="L429" i="20"/>
  <c r="I429" i="20"/>
  <c r="G429" i="20"/>
  <c r="K427" i="20"/>
  <c r="K426" i="20" s="1"/>
  <c r="K428" i="20" s="1"/>
  <c r="J427" i="20"/>
  <c r="M427" i="20" s="1"/>
  <c r="H427" i="20"/>
  <c r="L427" i="20" s="1"/>
  <c r="F427" i="20"/>
  <c r="I427" i="20" s="1"/>
  <c r="E427" i="20"/>
  <c r="E426" i="20" s="1"/>
  <c r="E428" i="20" s="1"/>
  <c r="D427" i="20"/>
  <c r="G427" i="20" s="1"/>
  <c r="C427" i="20"/>
  <c r="J426" i="20"/>
  <c r="F426" i="20"/>
  <c r="M424" i="20"/>
  <c r="L424" i="20"/>
  <c r="I424" i="20"/>
  <c r="G424" i="20"/>
  <c r="M423" i="20"/>
  <c r="L423" i="20"/>
  <c r="I423" i="20"/>
  <c r="G423" i="20"/>
  <c r="M422" i="20"/>
  <c r="L422" i="20"/>
  <c r="I422" i="20"/>
  <c r="G422" i="20"/>
  <c r="M421" i="20"/>
  <c r="L421" i="20"/>
  <c r="I421" i="20"/>
  <c r="G421" i="20"/>
  <c r="K420" i="20"/>
  <c r="E420" i="20"/>
  <c r="C419" i="20"/>
  <c r="M417" i="20"/>
  <c r="L417" i="20"/>
  <c r="I417" i="20"/>
  <c r="G417" i="20"/>
  <c r="M416" i="20"/>
  <c r="L416" i="20"/>
  <c r="I416" i="20"/>
  <c r="G416" i="20"/>
  <c r="K414" i="20"/>
  <c r="K413" i="20" s="1"/>
  <c r="K415" i="20" s="1"/>
  <c r="J414" i="20"/>
  <c r="M414" i="20" s="1"/>
  <c r="H414" i="20"/>
  <c r="L414" i="20" s="1"/>
  <c r="F414" i="20"/>
  <c r="I414" i="20" s="1"/>
  <c r="E414" i="20"/>
  <c r="E413" i="20" s="1"/>
  <c r="E415" i="20" s="1"/>
  <c r="D414" i="20"/>
  <c r="G414" i="20" s="1"/>
  <c r="C414" i="20"/>
  <c r="J413" i="20"/>
  <c r="H413" i="20"/>
  <c r="H415" i="20" s="1"/>
  <c r="F413" i="20"/>
  <c r="M412" i="20"/>
  <c r="L412" i="20"/>
  <c r="I412" i="20"/>
  <c r="G412" i="20"/>
  <c r="M411" i="20"/>
  <c r="L411" i="20"/>
  <c r="I411" i="20"/>
  <c r="G411" i="20"/>
  <c r="M410" i="20"/>
  <c r="L410" i="20"/>
  <c r="I410" i="20"/>
  <c r="G410" i="20"/>
  <c r="M409" i="20"/>
  <c r="L409" i="20"/>
  <c r="I409" i="20"/>
  <c r="G409" i="20"/>
  <c r="K407" i="20"/>
  <c r="K406" i="20" s="1"/>
  <c r="K408" i="20" s="1"/>
  <c r="J407" i="20"/>
  <c r="H407" i="20"/>
  <c r="F407" i="20"/>
  <c r="E407" i="20"/>
  <c r="D407" i="20"/>
  <c r="C407" i="20"/>
  <c r="E406" i="20"/>
  <c r="E408" i="20" s="1"/>
  <c r="M405" i="20"/>
  <c r="L405" i="20"/>
  <c r="I405" i="20"/>
  <c r="G405" i="20"/>
  <c r="M404" i="20"/>
  <c r="L404" i="20"/>
  <c r="I404" i="20"/>
  <c r="G404" i="20"/>
  <c r="K402" i="20"/>
  <c r="K401" i="20" s="1"/>
  <c r="K403" i="20" s="1"/>
  <c r="J402" i="20"/>
  <c r="M402" i="20" s="1"/>
  <c r="H402" i="20"/>
  <c r="L402" i="20" s="1"/>
  <c r="F402" i="20"/>
  <c r="I402" i="20" s="1"/>
  <c r="E402" i="20"/>
  <c r="E401" i="20" s="1"/>
  <c r="E403" i="20" s="1"/>
  <c r="D402" i="20"/>
  <c r="G402" i="20" s="1"/>
  <c r="C402" i="20"/>
  <c r="J401" i="20"/>
  <c r="M400" i="20"/>
  <c r="L400" i="20"/>
  <c r="I400" i="20"/>
  <c r="G400" i="20"/>
  <c r="M399" i="20"/>
  <c r="L399" i="20"/>
  <c r="I399" i="20"/>
  <c r="G399" i="20"/>
  <c r="M398" i="20"/>
  <c r="L398" i="20"/>
  <c r="I398" i="20"/>
  <c r="G398" i="20"/>
  <c r="M397" i="20"/>
  <c r="L397" i="20"/>
  <c r="I397" i="20"/>
  <c r="G397" i="20"/>
  <c r="K395" i="20"/>
  <c r="K394" i="20" s="1"/>
  <c r="K396" i="20" s="1"/>
  <c r="J395" i="20"/>
  <c r="H395" i="20"/>
  <c r="F395" i="20"/>
  <c r="E395" i="20"/>
  <c r="E394" i="20" s="1"/>
  <c r="E396" i="20" s="1"/>
  <c r="D395" i="20"/>
  <c r="C395" i="20"/>
  <c r="M393" i="20"/>
  <c r="L393" i="20"/>
  <c r="I393" i="20"/>
  <c r="G393" i="20"/>
  <c r="M392" i="20"/>
  <c r="L392" i="20"/>
  <c r="I392" i="20"/>
  <c r="G392" i="20"/>
  <c r="K390" i="20"/>
  <c r="K389" i="20" s="1"/>
  <c r="K391" i="20" s="1"/>
  <c r="J390" i="20"/>
  <c r="M390" i="20" s="1"/>
  <c r="H390" i="20"/>
  <c r="L390" i="20" s="1"/>
  <c r="F390" i="20"/>
  <c r="I390" i="20" s="1"/>
  <c r="E390" i="20"/>
  <c r="E389" i="20" s="1"/>
  <c r="E391" i="20" s="1"/>
  <c r="D390" i="20"/>
  <c r="G390" i="20" s="1"/>
  <c r="C390" i="20"/>
  <c r="J389" i="20"/>
  <c r="H389" i="20"/>
  <c r="H391" i="20" s="1"/>
  <c r="F389" i="20"/>
  <c r="M388" i="20"/>
  <c r="L388" i="20"/>
  <c r="I388" i="20"/>
  <c r="G388" i="20"/>
  <c r="M387" i="20"/>
  <c r="L387" i="20"/>
  <c r="I387" i="20"/>
  <c r="G387" i="20"/>
  <c r="M386" i="20"/>
  <c r="L386" i="20"/>
  <c r="I386" i="20"/>
  <c r="G386" i="20"/>
  <c r="K384" i="20"/>
  <c r="K383" i="20" s="1"/>
  <c r="K385" i="20" s="1"/>
  <c r="J384" i="20"/>
  <c r="M384" i="20" s="1"/>
  <c r="H384" i="20"/>
  <c r="F384" i="20"/>
  <c r="I384" i="20" s="1"/>
  <c r="E384" i="20"/>
  <c r="D384" i="20"/>
  <c r="G384" i="20" s="1"/>
  <c r="C384" i="20"/>
  <c r="J383" i="20"/>
  <c r="H383" i="20"/>
  <c r="H385" i="20" s="1"/>
  <c r="F383" i="20"/>
  <c r="E383" i="20"/>
  <c r="E385" i="20" s="1"/>
  <c r="D383" i="20"/>
  <c r="G383" i="20" s="1"/>
  <c r="M382" i="20"/>
  <c r="L382" i="20"/>
  <c r="I382" i="20"/>
  <c r="G382" i="20"/>
  <c r="M381" i="20"/>
  <c r="L381" i="20"/>
  <c r="I381" i="20"/>
  <c r="G381" i="20"/>
  <c r="M380" i="20"/>
  <c r="L380" i="20"/>
  <c r="I380" i="20"/>
  <c r="G380" i="20"/>
  <c r="M379" i="20"/>
  <c r="L379" i="20"/>
  <c r="I379" i="20"/>
  <c r="G379" i="20"/>
  <c r="K377" i="20"/>
  <c r="K376" i="20" s="1"/>
  <c r="K378" i="20" s="1"/>
  <c r="J377" i="20"/>
  <c r="H377" i="20"/>
  <c r="H376" i="20" s="1"/>
  <c r="L376" i="20" s="1"/>
  <c r="F377" i="20"/>
  <c r="E377" i="20"/>
  <c r="E376" i="20" s="1"/>
  <c r="E378" i="20" s="1"/>
  <c r="D377" i="20"/>
  <c r="C377" i="20"/>
  <c r="M375" i="20"/>
  <c r="L375" i="20"/>
  <c r="I375" i="20"/>
  <c r="G375" i="20"/>
  <c r="M374" i="20"/>
  <c r="L374" i="20"/>
  <c r="I374" i="20"/>
  <c r="G374" i="20"/>
  <c r="K372" i="20"/>
  <c r="K371" i="20" s="1"/>
  <c r="K373" i="20" s="1"/>
  <c r="J372" i="20"/>
  <c r="M372" i="20" s="1"/>
  <c r="H372" i="20"/>
  <c r="L372" i="20" s="1"/>
  <c r="F372" i="20"/>
  <c r="I372" i="20" s="1"/>
  <c r="E372" i="20"/>
  <c r="E371" i="20" s="1"/>
  <c r="E373" i="20" s="1"/>
  <c r="D372" i="20"/>
  <c r="G372" i="20" s="1"/>
  <c r="C372" i="20"/>
  <c r="J371" i="20"/>
  <c r="M370" i="20"/>
  <c r="L370" i="20"/>
  <c r="I370" i="20"/>
  <c r="G370" i="20"/>
  <c r="M369" i="20"/>
  <c r="L369" i="20"/>
  <c r="I369" i="20"/>
  <c r="G369" i="20"/>
  <c r="M368" i="20"/>
  <c r="L368" i="20"/>
  <c r="I368" i="20"/>
  <c r="G368" i="20"/>
  <c r="M367" i="20"/>
  <c r="L367" i="20"/>
  <c r="I367" i="20"/>
  <c r="G367" i="20"/>
  <c r="M366" i="20"/>
  <c r="L366" i="20"/>
  <c r="I366" i="20"/>
  <c r="G366" i="20"/>
  <c r="M365" i="20"/>
  <c r="L365" i="20"/>
  <c r="I365" i="20"/>
  <c r="G365" i="20"/>
  <c r="K363" i="20"/>
  <c r="K362" i="20" s="1"/>
  <c r="K364" i="20" s="1"/>
  <c r="J363" i="20"/>
  <c r="H363" i="20"/>
  <c r="H362" i="20" s="1"/>
  <c r="L362" i="20" s="1"/>
  <c r="F363" i="20"/>
  <c r="E363" i="20"/>
  <c r="D363" i="20"/>
  <c r="C363" i="20"/>
  <c r="E362" i="20"/>
  <c r="E364" i="20" s="1"/>
  <c r="M361" i="20"/>
  <c r="L361" i="20"/>
  <c r="I361" i="20"/>
  <c r="G361" i="20"/>
  <c r="M360" i="20"/>
  <c r="L360" i="20"/>
  <c r="I360" i="20"/>
  <c r="G360" i="20"/>
  <c r="K358" i="20"/>
  <c r="K357" i="20" s="1"/>
  <c r="K359" i="20" s="1"/>
  <c r="J358" i="20"/>
  <c r="M358" i="20" s="1"/>
  <c r="H358" i="20"/>
  <c r="L358" i="20" s="1"/>
  <c r="F358" i="20"/>
  <c r="I358" i="20" s="1"/>
  <c r="E358" i="20"/>
  <c r="E357" i="20" s="1"/>
  <c r="E359" i="20" s="1"/>
  <c r="D358" i="20"/>
  <c r="G358" i="20" s="1"/>
  <c r="C358" i="20"/>
  <c r="J357" i="20"/>
  <c r="M356" i="20"/>
  <c r="L356" i="20"/>
  <c r="I356" i="20"/>
  <c r="G356" i="20"/>
  <c r="M355" i="20"/>
  <c r="L355" i="20"/>
  <c r="I355" i="20"/>
  <c r="G355" i="20"/>
  <c r="K353" i="20"/>
  <c r="K352" i="20" s="1"/>
  <c r="K354" i="20" s="1"/>
  <c r="J353" i="20"/>
  <c r="H353" i="20"/>
  <c r="H352" i="20" s="1"/>
  <c r="L352" i="20" s="1"/>
  <c r="F353" i="20"/>
  <c r="E353" i="20"/>
  <c r="E352" i="20" s="1"/>
  <c r="E354" i="20" s="1"/>
  <c r="D353" i="20"/>
  <c r="C353" i="20"/>
  <c r="M351" i="20"/>
  <c r="L351" i="20"/>
  <c r="I351" i="20"/>
  <c r="G351" i="20"/>
  <c r="M350" i="20"/>
  <c r="L350" i="20"/>
  <c r="I350" i="20"/>
  <c r="G350" i="20"/>
  <c r="K348" i="20"/>
  <c r="K347" i="20" s="1"/>
  <c r="K349" i="20" s="1"/>
  <c r="J348" i="20"/>
  <c r="H348" i="20"/>
  <c r="L348" i="20" s="1"/>
  <c r="F348" i="20"/>
  <c r="F347" i="20" s="1"/>
  <c r="E348" i="20"/>
  <c r="E347" i="20" s="1"/>
  <c r="E349" i="20" s="1"/>
  <c r="D348" i="20"/>
  <c r="G348" i="20" s="1"/>
  <c r="C348" i="20"/>
  <c r="J347" i="20"/>
  <c r="M346" i="20"/>
  <c r="L346" i="20"/>
  <c r="I346" i="20"/>
  <c r="G346" i="20"/>
  <c r="M345" i="20"/>
  <c r="L345" i="20"/>
  <c r="I345" i="20"/>
  <c r="G345" i="20"/>
  <c r="K343" i="20"/>
  <c r="K342" i="20" s="1"/>
  <c r="K344" i="20" s="1"/>
  <c r="J343" i="20"/>
  <c r="H343" i="20"/>
  <c r="H342" i="20" s="1"/>
  <c r="L342" i="20" s="1"/>
  <c r="F343" i="20"/>
  <c r="E343" i="20"/>
  <c r="E342" i="20" s="1"/>
  <c r="E344" i="20" s="1"/>
  <c r="D343" i="20"/>
  <c r="C343" i="20"/>
  <c r="M341" i="20"/>
  <c r="L341" i="20"/>
  <c r="I341" i="20"/>
  <c r="G341" i="20"/>
  <c r="M340" i="20"/>
  <c r="L340" i="20"/>
  <c r="I340" i="20"/>
  <c r="G340" i="20"/>
  <c r="M339" i="20"/>
  <c r="L339" i="20"/>
  <c r="I339" i="20"/>
  <c r="G339" i="20"/>
  <c r="K337" i="20"/>
  <c r="J337" i="20"/>
  <c r="M337" i="20" s="1"/>
  <c r="H337" i="20"/>
  <c r="H336" i="20" s="1"/>
  <c r="F337" i="20"/>
  <c r="I337" i="20" s="1"/>
  <c r="E337" i="20"/>
  <c r="D337" i="20"/>
  <c r="G337" i="20" s="1"/>
  <c r="C337" i="20"/>
  <c r="K336" i="20"/>
  <c r="K338" i="20" s="1"/>
  <c r="E336" i="20"/>
  <c r="E338" i="20" s="1"/>
  <c r="M335" i="20"/>
  <c r="L335" i="20"/>
  <c r="I335" i="20"/>
  <c r="G335" i="20"/>
  <c r="M334" i="20"/>
  <c r="L334" i="20"/>
  <c r="I334" i="20"/>
  <c r="G334" i="20"/>
  <c r="K332" i="20"/>
  <c r="K331" i="20" s="1"/>
  <c r="K333" i="20" s="1"/>
  <c r="J332" i="20"/>
  <c r="M332" i="20" s="1"/>
  <c r="H332" i="20"/>
  <c r="L332" i="20" s="1"/>
  <c r="F332" i="20"/>
  <c r="E332" i="20"/>
  <c r="E331" i="20" s="1"/>
  <c r="E333" i="20" s="1"/>
  <c r="D332" i="20"/>
  <c r="G332" i="20" s="1"/>
  <c r="C332" i="20"/>
  <c r="J331" i="20"/>
  <c r="J333" i="20" s="1"/>
  <c r="F331" i="20"/>
  <c r="F333" i="20" s="1"/>
  <c r="M330" i="20"/>
  <c r="L330" i="20"/>
  <c r="I330" i="20"/>
  <c r="G330" i="20"/>
  <c r="M329" i="20"/>
  <c r="L329" i="20"/>
  <c r="I329" i="20"/>
  <c r="G329" i="20"/>
  <c r="M328" i="20"/>
  <c r="L328" i="20"/>
  <c r="I328" i="20"/>
  <c r="G328" i="20"/>
  <c r="M327" i="20"/>
  <c r="L327" i="20"/>
  <c r="I327" i="20"/>
  <c r="G327" i="20"/>
  <c r="M326" i="20"/>
  <c r="L326" i="20"/>
  <c r="I326" i="20"/>
  <c r="G326" i="20"/>
  <c r="K324" i="20"/>
  <c r="K323" i="20" s="1"/>
  <c r="K325" i="20" s="1"/>
  <c r="J324" i="20"/>
  <c r="H324" i="20"/>
  <c r="H323" i="20" s="1"/>
  <c r="F324" i="20"/>
  <c r="E324" i="20"/>
  <c r="D324" i="20"/>
  <c r="G324" i="20" s="1"/>
  <c r="C324" i="20"/>
  <c r="E323" i="20"/>
  <c r="E325" i="20" s="1"/>
  <c r="M322" i="20"/>
  <c r="L322" i="20"/>
  <c r="I322" i="20"/>
  <c r="G322" i="20"/>
  <c r="M321" i="20"/>
  <c r="L321" i="20"/>
  <c r="I321" i="20"/>
  <c r="G321" i="20"/>
  <c r="K319" i="20"/>
  <c r="K318" i="20" s="1"/>
  <c r="K320" i="20" s="1"/>
  <c r="J319" i="20"/>
  <c r="H319" i="20"/>
  <c r="H318" i="20" s="1"/>
  <c r="H320" i="20" s="1"/>
  <c r="L320" i="20" s="1"/>
  <c r="F319" i="20"/>
  <c r="F318" i="20" s="1"/>
  <c r="F320" i="20" s="1"/>
  <c r="E319" i="20"/>
  <c r="E318" i="20" s="1"/>
  <c r="E320" i="20" s="1"/>
  <c r="D319" i="20"/>
  <c r="G319" i="20" s="1"/>
  <c r="C319" i="20"/>
  <c r="J318" i="20"/>
  <c r="J320" i="20" s="1"/>
  <c r="M317" i="20"/>
  <c r="L317" i="20"/>
  <c r="I317" i="20"/>
  <c r="G317" i="20"/>
  <c r="M316" i="20"/>
  <c r="L316" i="20"/>
  <c r="I316" i="20"/>
  <c r="G316" i="20"/>
  <c r="M315" i="20"/>
  <c r="L315" i="20"/>
  <c r="I315" i="20"/>
  <c r="G315" i="20"/>
  <c r="M314" i="20"/>
  <c r="L314" i="20"/>
  <c r="I314" i="20"/>
  <c r="G314" i="20"/>
  <c r="K312" i="20"/>
  <c r="K311" i="20" s="1"/>
  <c r="K313" i="20" s="1"/>
  <c r="J312" i="20"/>
  <c r="M312" i="20" s="1"/>
  <c r="H312" i="20"/>
  <c r="H311" i="20" s="1"/>
  <c r="F312" i="20"/>
  <c r="E312" i="20"/>
  <c r="E311" i="20" s="1"/>
  <c r="E313" i="20" s="1"/>
  <c r="D312" i="20"/>
  <c r="G312" i="20" s="1"/>
  <c r="C312" i="20"/>
  <c r="M310" i="20"/>
  <c r="L310" i="20"/>
  <c r="I310" i="20"/>
  <c r="G310" i="20"/>
  <c r="M309" i="20"/>
  <c r="L309" i="20"/>
  <c r="I309" i="20"/>
  <c r="G309" i="20"/>
  <c r="M308" i="20"/>
  <c r="L308" i="20"/>
  <c r="I308" i="20"/>
  <c r="G308" i="20"/>
  <c r="K306" i="20"/>
  <c r="K305" i="20" s="1"/>
  <c r="K307" i="20" s="1"/>
  <c r="J306" i="20"/>
  <c r="M306" i="20" s="1"/>
  <c r="H306" i="20"/>
  <c r="L306" i="20" s="1"/>
  <c r="F306" i="20"/>
  <c r="I306" i="20" s="1"/>
  <c r="E306" i="20"/>
  <c r="E305" i="20" s="1"/>
  <c r="E307" i="20" s="1"/>
  <c r="D306" i="20"/>
  <c r="G306" i="20" s="1"/>
  <c r="C306" i="20"/>
  <c r="J305" i="20"/>
  <c r="J307" i="20" s="1"/>
  <c r="H305" i="20"/>
  <c r="H307" i="20" s="1"/>
  <c r="L307" i="20" s="1"/>
  <c r="F305" i="20"/>
  <c r="F307" i="20" s="1"/>
  <c r="M304" i="20"/>
  <c r="L304" i="20"/>
  <c r="I304" i="20"/>
  <c r="G304" i="20"/>
  <c r="M303" i="20"/>
  <c r="L303" i="20"/>
  <c r="I303" i="20"/>
  <c r="G303" i="20"/>
  <c r="M302" i="20"/>
  <c r="L302" i="20"/>
  <c r="I302" i="20"/>
  <c r="G302" i="20"/>
  <c r="M301" i="20"/>
  <c r="L301" i="20"/>
  <c r="I301" i="20"/>
  <c r="G301" i="20"/>
  <c r="M300" i="20"/>
  <c r="L300" i="20"/>
  <c r="I300" i="20"/>
  <c r="G300" i="20"/>
  <c r="M299" i="20"/>
  <c r="L299" i="20"/>
  <c r="I299" i="20"/>
  <c r="G299" i="20"/>
  <c r="K297" i="20"/>
  <c r="K296" i="20" s="1"/>
  <c r="K298" i="20" s="1"/>
  <c r="J297" i="20"/>
  <c r="H297" i="20"/>
  <c r="H296" i="20" s="1"/>
  <c r="F297" i="20"/>
  <c r="E297" i="20"/>
  <c r="E296" i="20" s="1"/>
  <c r="E298" i="20" s="1"/>
  <c r="D297" i="20"/>
  <c r="G297" i="20" s="1"/>
  <c r="C297" i="20"/>
  <c r="M295" i="20"/>
  <c r="L295" i="20"/>
  <c r="I295" i="20"/>
  <c r="G295" i="20"/>
  <c r="M294" i="20"/>
  <c r="L294" i="20"/>
  <c r="I294" i="20"/>
  <c r="G294" i="20"/>
  <c r="M293" i="20"/>
  <c r="L293" i="20"/>
  <c r="I293" i="20"/>
  <c r="G293" i="20"/>
  <c r="M292" i="20"/>
  <c r="L292" i="20"/>
  <c r="I292" i="20"/>
  <c r="G292" i="20"/>
  <c r="M291" i="20"/>
  <c r="L291" i="20"/>
  <c r="I291" i="20"/>
  <c r="G291" i="20"/>
  <c r="M290" i="20"/>
  <c r="L290" i="20"/>
  <c r="I290" i="20"/>
  <c r="G290" i="20"/>
  <c r="K288" i="20"/>
  <c r="K287" i="20" s="1"/>
  <c r="K289" i="20" s="1"/>
  <c r="J288" i="20"/>
  <c r="H288" i="20"/>
  <c r="L288" i="20" s="1"/>
  <c r="F288" i="20"/>
  <c r="E288" i="20"/>
  <c r="E287" i="20" s="1"/>
  <c r="E289" i="20" s="1"/>
  <c r="D288" i="20"/>
  <c r="G288" i="20" s="1"/>
  <c r="C288" i="20"/>
  <c r="F287" i="20"/>
  <c r="F289" i="20" s="1"/>
  <c r="M286" i="20"/>
  <c r="L286" i="20"/>
  <c r="I286" i="20"/>
  <c r="G286" i="20"/>
  <c r="M285" i="20"/>
  <c r="L285" i="20"/>
  <c r="I285" i="20"/>
  <c r="G285" i="20"/>
  <c r="M284" i="20"/>
  <c r="L284" i="20"/>
  <c r="I284" i="20"/>
  <c r="G284" i="20"/>
  <c r="M283" i="20"/>
  <c r="L283" i="20"/>
  <c r="I283" i="20"/>
  <c r="G283" i="20"/>
  <c r="M282" i="20"/>
  <c r="L282" i="20"/>
  <c r="I282" i="20"/>
  <c r="G282" i="20"/>
  <c r="K280" i="20"/>
  <c r="K279" i="20" s="1"/>
  <c r="K281" i="20" s="1"/>
  <c r="J280" i="20"/>
  <c r="H280" i="20"/>
  <c r="H279" i="20" s="1"/>
  <c r="F280" i="20"/>
  <c r="E280" i="20"/>
  <c r="E279" i="20" s="1"/>
  <c r="E281" i="20" s="1"/>
  <c r="D280" i="20"/>
  <c r="G280" i="20" s="1"/>
  <c r="C280" i="20"/>
  <c r="M278" i="20"/>
  <c r="L278" i="20"/>
  <c r="I278" i="20"/>
  <c r="G278" i="20"/>
  <c r="M277" i="20"/>
  <c r="L277" i="20"/>
  <c r="I277" i="20"/>
  <c r="G277" i="20"/>
  <c r="M276" i="20"/>
  <c r="L276" i="20"/>
  <c r="I276" i="20"/>
  <c r="G276" i="20"/>
  <c r="K274" i="20"/>
  <c r="K273" i="20" s="1"/>
  <c r="K275" i="20" s="1"/>
  <c r="J274" i="20"/>
  <c r="H274" i="20"/>
  <c r="L274" i="20" s="1"/>
  <c r="F274" i="20"/>
  <c r="F273" i="20" s="1"/>
  <c r="F275" i="20" s="1"/>
  <c r="E274" i="20"/>
  <c r="E273" i="20" s="1"/>
  <c r="E275" i="20" s="1"/>
  <c r="D274" i="20"/>
  <c r="G274" i="20" s="1"/>
  <c r="C274" i="20"/>
  <c r="J273" i="20"/>
  <c r="J275" i="20" s="1"/>
  <c r="M272" i="20"/>
  <c r="L272" i="20"/>
  <c r="I272" i="20"/>
  <c r="G272" i="20"/>
  <c r="M271" i="20"/>
  <c r="L271" i="20"/>
  <c r="I271" i="20"/>
  <c r="G271" i="20"/>
  <c r="K269" i="20"/>
  <c r="K268" i="20" s="1"/>
  <c r="K270" i="20" s="1"/>
  <c r="J269" i="20"/>
  <c r="H269" i="20"/>
  <c r="H268" i="20" s="1"/>
  <c r="F269" i="20"/>
  <c r="E269" i="20"/>
  <c r="D269" i="20"/>
  <c r="G269" i="20" s="1"/>
  <c r="C269" i="20"/>
  <c r="E268" i="20"/>
  <c r="E270" i="20" s="1"/>
  <c r="M267" i="20"/>
  <c r="L267" i="20"/>
  <c r="I267" i="20"/>
  <c r="G267" i="20"/>
  <c r="M266" i="20"/>
  <c r="L266" i="20"/>
  <c r="I266" i="20"/>
  <c r="G266" i="20"/>
  <c r="K264" i="20"/>
  <c r="K263" i="20" s="1"/>
  <c r="K265" i="20" s="1"/>
  <c r="J264" i="20"/>
  <c r="H264" i="20"/>
  <c r="L264" i="20" s="1"/>
  <c r="F264" i="20"/>
  <c r="F263" i="20" s="1"/>
  <c r="F265" i="20" s="1"/>
  <c r="E264" i="20"/>
  <c r="E263" i="20" s="1"/>
  <c r="E265" i="20" s="1"/>
  <c r="D264" i="20"/>
  <c r="G264" i="20" s="1"/>
  <c r="C264" i="20"/>
  <c r="J263" i="20"/>
  <c r="J265" i="20" s="1"/>
  <c r="M265" i="20" s="1"/>
  <c r="M262" i="20"/>
  <c r="L262" i="20"/>
  <c r="I262" i="20"/>
  <c r="G262" i="20"/>
  <c r="M261" i="20"/>
  <c r="L261" i="20"/>
  <c r="I261" i="20"/>
  <c r="G261" i="20"/>
  <c r="M260" i="20"/>
  <c r="L260" i="20"/>
  <c r="I260" i="20"/>
  <c r="G260" i="20"/>
  <c r="K258" i="20"/>
  <c r="K257" i="20" s="1"/>
  <c r="K259" i="20" s="1"/>
  <c r="J258" i="20"/>
  <c r="H258" i="20"/>
  <c r="H257" i="20" s="1"/>
  <c r="F258" i="20"/>
  <c r="E258" i="20"/>
  <c r="E257" i="20" s="1"/>
  <c r="E259" i="20" s="1"/>
  <c r="D258" i="20"/>
  <c r="G258" i="20" s="1"/>
  <c r="C258" i="20"/>
  <c r="M256" i="20"/>
  <c r="L256" i="20"/>
  <c r="I256" i="20"/>
  <c r="G256" i="20"/>
  <c r="M255" i="20"/>
  <c r="L255" i="20"/>
  <c r="I255" i="20"/>
  <c r="G255" i="20"/>
  <c r="K253" i="20"/>
  <c r="K252" i="20" s="1"/>
  <c r="K254" i="20" s="1"/>
  <c r="J253" i="20"/>
  <c r="H253" i="20"/>
  <c r="F253" i="20"/>
  <c r="E253" i="20"/>
  <c r="E252" i="20" s="1"/>
  <c r="E254" i="20" s="1"/>
  <c r="D253" i="20"/>
  <c r="C253" i="20"/>
  <c r="M251" i="20"/>
  <c r="L251" i="20"/>
  <c r="I251" i="20"/>
  <c r="G251" i="20"/>
  <c r="M250" i="20"/>
  <c r="L250" i="20"/>
  <c r="I250" i="20"/>
  <c r="G250" i="20"/>
  <c r="K248" i="20"/>
  <c r="K247" i="20" s="1"/>
  <c r="K249" i="20" s="1"/>
  <c r="J248" i="20"/>
  <c r="H248" i="20"/>
  <c r="L248" i="20" s="1"/>
  <c r="F248" i="20"/>
  <c r="E248" i="20"/>
  <c r="E247" i="20" s="1"/>
  <c r="E249" i="20" s="1"/>
  <c r="D248" i="20"/>
  <c r="G248" i="20" s="1"/>
  <c r="C248" i="20"/>
  <c r="F247" i="20"/>
  <c r="M246" i="20"/>
  <c r="L246" i="20"/>
  <c r="I246" i="20"/>
  <c r="G246" i="20"/>
  <c r="M245" i="20"/>
  <c r="L245" i="20"/>
  <c r="I245" i="20"/>
  <c r="G245" i="20"/>
  <c r="K243" i="20"/>
  <c r="K242" i="20" s="1"/>
  <c r="K244" i="20" s="1"/>
  <c r="J243" i="20"/>
  <c r="H243" i="20"/>
  <c r="F243" i="20"/>
  <c r="E243" i="20"/>
  <c r="E242" i="20" s="1"/>
  <c r="E244" i="20" s="1"/>
  <c r="D243" i="20"/>
  <c r="C243" i="20"/>
  <c r="M241" i="20"/>
  <c r="L241" i="20"/>
  <c r="I241" i="20"/>
  <c r="G241" i="20"/>
  <c r="M240" i="20"/>
  <c r="L240" i="20"/>
  <c r="I240" i="20"/>
  <c r="G240" i="20"/>
  <c r="K238" i="20"/>
  <c r="K237" i="20" s="1"/>
  <c r="K239" i="20" s="1"/>
  <c r="J238" i="20"/>
  <c r="H238" i="20"/>
  <c r="L238" i="20" s="1"/>
  <c r="F238" i="20"/>
  <c r="E238" i="20"/>
  <c r="E237" i="20" s="1"/>
  <c r="E239" i="20" s="1"/>
  <c r="D238" i="20"/>
  <c r="G238" i="20" s="1"/>
  <c r="C238" i="20"/>
  <c r="F237" i="20"/>
  <c r="M236" i="20"/>
  <c r="L236" i="20"/>
  <c r="I236" i="20"/>
  <c r="G236" i="20"/>
  <c r="M235" i="20"/>
  <c r="L235" i="20"/>
  <c r="I235" i="20"/>
  <c r="G235" i="20"/>
  <c r="K233" i="20"/>
  <c r="K232" i="20" s="1"/>
  <c r="K234" i="20" s="1"/>
  <c r="J233" i="20"/>
  <c r="H233" i="20"/>
  <c r="F233" i="20"/>
  <c r="E233" i="20"/>
  <c r="E232" i="20" s="1"/>
  <c r="E234" i="20" s="1"/>
  <c r="D233" i="20"/>
  <c r="C233" i="20"/>
  <c r="M231" i="20"/>
  <c r="L231" i="20"/>
  <c r="I231" i="20"/>
  <c r="G231" i="20"/>
  <c r="M230" i="20"/>
  <c r="L230" i="20"/>
  <c r="I230" i="20"/>
  <c r="G230" i="20"/>
  <c r="K228" i="20"/>
  <c r="K227" i="20" s="1"/>
  <c r="K229" i="20" s="1"/>
  <c r="J228" i="20"/>
  <c r="H228" i="20"/>
  <c r="L228" i="20" s="1"/>
  <c r="F228" i="20"/>
  <c r="E228" i="20"/>
  <c r="E227" i="20" s="1"/>
  <c r="E229" i="20" s="1"/>
  <c r="D228" i="20"/>
  <c r="G228" i="20" s="1"/>
  <c r="C228" i="20"/>
  <c r="F227" i="20"/>
  <c r="M226" i="20"/>
  <c r="L226" i="20"/>
  <c r="I226" i="20"/>
  <c r="G226" i="20"/>
  <c r="M225" i="20"/>
  <c r="L225" i="20"/>
  <c r="I225" i="20"/>
  <c r="G225" i="20"/>
  <c r="K223" i="20"/>
  <c r="K222" i="20" s="1"/>
  <c r="J223" i="20"/>
  <c r="H223" i="20"/>
  <c r="F223" i="20"/>
  <c r="E223" i="20"/>
  <c r="E222" i="20" s="1"/>
  <c r="D223" i="20"/>
  <c r="C223" i="20"/>
  <c r="M221" i="20"/>
  <c r="L221" i="20"/>
  <c r="I221" i="20"/>
  <c r="G221" i="20"/>
  <c r="M220" i="20"/>
  <c r="L220" i="20"/>
  <c r="I220" i="20"/>
  <c r="G220" i="20"/>
  <c r="K218" i="20"/>
  <c r="K217" i="20" s="1"/>
  <c r="K219" i="20" s="1"/>
  <c r="J218" i="20"/>
  <c r="H218" i="20"/>
  <c r="L218" i="20" s="1"/>
  <c r="F218" i="20"/>
  <c r="F217" i="20" s="1"/>
  <c r="E218" i="20"/>
  <c r="E217" i="20" s="1"/>
  <c r="E219" i="20" s="1"/>
  <c r="D218" i="20"/>
  <c r="G218" i="20" s="1"/>
  <c r="C218" i="20"/>
  <c r="J217" i="20"/>
  <c r="M216" i="20"/>
  <c r="L216" i="20"/>
  <c r="I216" i="20"/>
  <c r="G216" i="20"/>
  <c r="M215" i="20"/>
  <c r="L215" i="20"/>
  <c r="I215" i="20"/>
  <c r="G215" i="20"/>
  <c r="K213" i="20"/>
  <c r="K212" i="20" s="1"/>
  <c r="K214" i="20" s="1"/>
  <c r="J213" i="20"/>
  <c r="H213" i="20"/>
  <c r="F213" i="20"/>
  <c r="E213" i="20"/>
  <c r="E212" i="20" s="1"/>
  <c r="E214" i="20" s="1"/>
  <c r="D213" i="20"/>
  <c r="C213" i="20"/>
  <c r="M211" i="20"/>
  <c r="L211" i="20"/>
  <c r="I211" i="20"/>
  <c r="G211" i="20"/>
  <c r="M210" i="20"/>
  <c r="L210" i="20"/>
  <c r="I210" i="20"/>
  <c r="G210" i="20"/>
  <c r="M209" i="20"/>
  <c r="L209" i="20"/>
  <c r="I209" i="20"/>
  <c r="G209" i="20"/>
  <c r="M208" i="20"/>
  <c r="L208" i="20"/>
  <c r="I208" i="20"/>
  <c r="G208" i="20"/>
  <c r="K206" i="20"/>
  <c r="K205" i="20" s="1"/>
  <c r="K207" i="20" s="1"/>
  <c r="J206" i="20"/>
  <c r="H206" i="20"/>
  <c r="L206" i="20" s="1"/>
  <c r="F206" i="20"/>
  <c r="F205" i="20" s="1"/>
  <c r="E206" i="20"/>
  <c r="E205" i="20" s="1"/>
  <c r="E207" i="20" s="1"/>
  <c r="D206" i="20"/>
  <c r="G206" i="20" s="1"/>
  <c r="C206" i="20"/>
  <c r="J205" i="20"/>
  <c r="M204" i="20"/>
  <c r="L204" i="20"/>
  <c r="I204" i="20"/>
  <c r="G204" i="20"/>
  <c r="M203" i="20"/>
  <c r="L203" i="20"/>
  <c r="I203" i="20"/>
  <c r="G203" i="20"/>
  <c r="M202" i="20"/>
  <c r="L202" i="20"/>
  <c r="I202" i="20"/>
  <c r="G202" i="20"/>
  <c r="M201" i="20"/>
  <c r="L201" i="20"/>
  <c r="I201" i="20"/>
  <c r="G201" i="20"/>
  <c r="M200" i="20"/>
  <c r="L200" i="20"/>
  <c r="I200" i="20"/>
  <c r="G200" i="20"/>
  <c r="M199" i="20"/>
  <c r="L199" i="20"/>
  <c r="I199" i="20"/>
  <c r="G199" i="20"/>
  <c r="K197" i="20"/>
  <c r="K196" i="20" s="1"/>
  <c r="J197" i="20"/>
  <c r="H197" i="20"/>
  <c r="F197" i="20"/>
  <c r="E197" i="20"/>
  <c r="D197" i="20"/>
  <c r="C197" i="20"/>
  <c r="E196" i="20"/>
  <c r="E198" i="20" s="1"/>
  <c r="M195" i="20"/>
  <c r="L195" i="20"/>
  <c r="I195" i="20"/>
  <c r="G195" i="20"/>
  <c r="M194" i="20"/>
  <c r="L194" i="20"/>
  <c r="I194" i="20"/>
  <c r="G194" i="20"/>
  <c r="M193" i="20"/>
  <c r="L193" i="20"/>
  <c r="I193" i="20"/>
  <c r="G193" i="20"/>
  <c r="M192" i="20"/>
  <c r="L192" i="20"/>
  <c r="I192" i="20"/>
  <c r="G192" i="20"/>
  <c r="M191" i="20"/>
  <c r="L191" i="20"/>
  <c r="I191" i="20"/>
  <c r="G191" i="20"/>
  <c r="K189" i="20"/>
  <c r="K188" i="20" s="1"/>
  <c r="K190" i="20" s="1"/>
  <c r="J189" i="20"/>
  <c r="M189" i="20" s="1"/>
  <c r="H189" i="20"/>
  <c r="L189" i="20" s="1"/>
  <c r="F189" i="20"/>
  <c r="F188" i="20" s="1"/>
  <c r="E189" i="20"/>
  <c r="E188" i="20" s="1"/>
  <c r="E190" i="20" s="1"/>
  <c r="D189" i="20"/>
  <c r="G189" i="20" s="1"/>
  <c r="C189" i="20"/>
  <c r="J188" i="20"/>
  <c r="D188" i="20"/>
  <c r="M187" i="20"/>
  <c r="L187" i="20"/>
  <c r="I187" i="20"/>
  <c r="G187" i="20"/>
  <c r="M186" i="20"/>
  <c r="L186" i="20"/>
  <c r="I186" i="20"/>
  <c r="G186" i="20"/>
  <c r="K184" i="20"/>
  <c r="K183" i="20" s="1"/>
  <c r="K185" i="20" s="1"/>
  <c r="J184" i="20"/>
  <c r="H184" i="20"/>
  <c r="F184" i="20"/>
  <c r="E184" i="20"/>
  <c r="D184" i="20"/>
  <c r="C184" i="20"/>
  <c r="E183" i="20"/>
  <c r="E185" i="20" s="1"/>
  <c r="M182" i="20"/>
  <c r="L182" i="20"/>
  <c r="I182" i="20"/>
  <c r="G182" i="20"/>
  <c r="M181" i="20"/>
  <c r="L181" i="20"/>
  <c r="I181" i="20"/>
  <c r="G181" i="20"/>
  <c r="M180" i="20"/>
  <c r="L180" i="20"/>
  <c r="I180" i="20"/>
  <c r="G180" i="20"/>
  <c r="K178" i="20"/>
  <c r="K177" i="20" s="1"/>
  <c r="K179" i="20" s="1"/>
  <c r="J178" i="20"/>
  <c r="M178" i="20" s="1"/>
  <c r="H178" i="20"/>
  <c r="L178" i="20" s="1"/>
  <c r="F178" i="20"/>
  <c r="E178" i="20"/>
  <c r="E177" i="20" s="1"/>
  <c r="E179" i="20" s="1"/>
  <c r="D178" i="20"/>
  <c r="G178" i="20" s="1"/>
  <c r="C178" i="20"/>
  <c r="J177" i="20"/>
  <c r="M176" i="20"/>
  <c r="L176" i="20"/>
  <c r="I176" i="20"/>
  <c r="G176" i="20"/>
  <c r="M175" i="20"/>
  <c r="L175" i="20"/>
  <c r="I175" i="20"/>
  <c r="G175" i="20"/>
  <c r="M174" i="20"/>
  <c r="L174" i="20"/>
  <c r="I174" i="20"/>
  <c r="G174" i="20"/>
  <c r="K172" i="20"/>
  <c r="K171" i="20" s="1"/>
  <c r="K173" i="20" s="1"/>
  <c r="J172" i="20"/>
  <c r="H172" i="20"/>
  <c r="F172" i="20"/>
  <c r="E172" i="20"/>
  <c r="E171" i="20" s="1"/>
  <c r="E173" i="20" s="1"/>
  <c r="D172" i="20"/>
  <c r="C172" i="20"/>
  <c r="M170" i="20"/>
  <c r="L170" i="20"/>
  <c r="I170" i="20"/>
  <c r="G170" i="20"/>
  <c r="M169" i="20"/>
  <c r="L169" i="20"/>
  <c r="I169" i="20"/>
  <c r="G169" i="20"/>
  <c r="M168" i="20"/>
  <c r="L168" i="20"/>
  <c r="I168" i="20"/>
  <c r="G168" i="20"/>
  <c r="K166" i="20"/>
  <c r="K165" i="20" s="1"/>
  <c r="K167" i="20" s="1"/>
  <c r="J166" i="20"/>
  <c r="M166" i="20" s="1"/>
  <c r="H166" i="20"/>
  <c r="L166" i="20" s="1"/>
  <c r="F166" i="20"/>
  <c r="I166" i="20" s="1"/>
  <c r="E166" i="20"/>
  <c r="E165" i="20" s="1"/>
  <c r="E167" i="20" s="1"/>
  <c r="D166" i="20"/>
  <c r="G166" i="20" s="1"/>
  <c r="C166" i="20"/>
  <c r="J165" i="20"/>
  <c r="F165" i="20"/>
  <c r="M164" i="20"/>
  <c r="L164" i="20"/>
  <c r="I164" i="20"/>
  <c r="G164" i="20"/>
  <c r="M163" i="20"/>
  <c r="L163" i="20"/>
  <c r="I163" i="20"/>
  <c r="G163" i="20"/>
  <c r="M162" i="20"/>
  <c r="L162" i="20"/>
  <c r="I162" i="20"/>
  <c r="G162" i="20"/>
  <c r="K160" i="20"/>
  <c r="K159" i="20" s="1"/>
  <c r="K161" i="20" s="1"/>
  <c r="J160" i="20"/>
  <c r="H160" i="20"/>
  <c r="H159" i="20" s="1"/>
  <c r="L159" i="20" s="1"/>
  <c r="F160" i="20"/>
  <c r="E160" i="20"/>
  <c r="E159" i="20" s="1"/>
  <c r="E161" i="20" s="1"/>
  <c r="D160" i="20"/>
  <c r="C160" i="20"/>
  <c r="M158" i="20"/>
  <c r="L158" i="20"/>
  <c r="I158" i="20"/>
  <c r="G158" i="20"/>
  <c r="M157" i="20"/>
  <c r="L157" i="20"/>
  <c r="I157" i="20"/>
  <c r="G157" i="20"/>
  <c r="M156" i="20"/>
  <c r="L156" i="20"/>
  <c r="I156" i="20"/>
  <c r="G156" i="20"/>
  <c r="M155" i="20"/>
  <c r="L155" i="20"/>
  <c r="I155" i="20"/>
  <c r="G155" i="20"/>
  <c r="M154" i="20"/>
  <c r="L154" i="20"/>
  <c r="I154" i="20"/>
  <c r="G154" i="20"/>
  <c r="M153" i="20"/>
  <c r="L153" i="20"/>
  <c r="I153" i="20"/>
  <c r="G153" i="20"/>
  <c r="M152" i="20"/>
  <c r="L152" i="20"/>
  <c r="I152" i="20"/>
  <c r="G152" i="20"/>
  <c r="M151" i="20"/>
  <c r="L151" i="20"/>
  <c r="I151" i="20"/>
  <c r="G151" i="20"/>
  <c r="K149" i="20"/>
  <c r="K148" i="20" s="1"/>
  <c r="K150" i="20" s="1"/>
  <c r="J149" i="20"/>
  <c r="M149" i="20" s="1"/>
  <c r="H149" i="20"/>
  <c r="L149" i="20" s="1"/>
  <c r="F149" i="20"/>
  <c r="I149" i="20" s="1"/>
  <c r="E149" i="20"/>
  <c r="E148" i="20" s="1"/>
  <c r="E150" i="20" s="1"/>
  <c r="D149" i="20"/>
  <c r="G149" i="20" s="1"/>
  <c r="C149" i="20"/>
  <c r="J148" i="20"/>
  <c r="F148" i="20"/>
  <c r="M147" i="20"/>
  <c r="L147" i="20"/>
  <c r="I147" i="20"/>
  <c r="G147" i="20"/>
  <c r="M146" i="20"/>
  <c r="L146" i="20"/>
  <c r="I146" i="20"/>
  <c r="G146" i="20"/>
  <c r="M145" i="20"/>
  <c r="L145" i="20"/>
  <c r="I145" i="20"/>
  <c r="G145" i="20"/>
  <c r="K143" i="20"/>
  <c r="K142" i="20" s="1"/>
  <c r="K144" i="20" s="1"/>
  <c r="J143" i="20"/>
  <c r="H143" i="20"/>
  <c r="H142" i="20" s="1"/>
  <c r="L142" i="20" s="1"/>
  <c r="F143" i="20"/>
  <c r="E143" i="20"/>
  <c r="E142" i="20" s="1"/>
  <c r="E144" i="20" s="1"/>
  <c r="D143" i="20"/>
  <c r="C143" i="20"/>
  <c r="M141" i="20"/>
  <c r="L141" i="20"/>
  <c r="I141" i="20"/>
  <c r="G141" i="20"/>
  <c r="M140" i="20"/>
  <c r="L140" i="20"/>
  <c r="I140" i="20"/>
  <c r="G140" i="20"/>
  <c r="K138" i="20"/>
  <c r="K137" i="20" s="1"/>
  <c r="K139" i="20" s="1"/>
  <c r="J138" i="20"/>
  <c r="M138" i="20" s="1"/>
  <c r="H138" i="20"/>
  <c r="L138" i="20" s="1"/>
  <c r="F138" i="20"/>
  <c r="I138" i="20" s="1"/>
  <c r="E138" i="20"/>
  <c r="E137" i="20" s="1"/>
  <c r="E139" i="20" s="1"/>
  <c r="D138" i="20"/>
  <c r="G138" i="20" s="1"/>
  <c r="C138" i="20"/>
  <c r="J137" i="20"/>
  <c r="H137" i="20"/>
  <c r="H139" i="20" s="1"/>
  <c r="F137" i="20"/>
  <c r="M136" i="20"/>
  <c r="L136" i="20"/>
  <c r="I136" i="20"/>
  <c r="G136" i="20"/>
  <c r="M135" i="20"/>
  <c r="L135" i="20"/>
  <c r="I135" i="20"/>
  <c r="G135" i="20"/>
  <c r="K133" i="20"/>
  <c r="K132" i="20" s="1"/>
  <c r="K134" i="20" s="1"/>
  <c r="J133" i="20"/>
  <c r="H133" i="20"/>
  <c r="H132" i="20" s="1"/>
  <c r="L132" i="20" s="1"/>
  <c r="F133" i="20"/>
  <c r="E133" i="20"/>
  <c r="E132" i="20" s="1"/>
  <c r="E134" i="20" s="1"/>
  <c r="D133" i="20"/>
  <c r="C133" i="20"/>
  <c r="M131" i="20"/>
  <c r="L131" i="20"/>
  <c r="I131" i="20"/>
  <c r="G131" i="20"/>
  <c r="M130" i="20"/>
  <c r="L130" i="20"/>
  <c r="I130" i="20"/>
  <c r="G130" i="20"/>
  <c r="K128" i="20"/>
  <c r="K127" i="20" s="1"/>
  <c r="K129" i="20" s="1"/>
  <c r="J128" i="20"/>
  <c r="M128" i="20" s="1"/>
  <c r="H128" i="20"/>
  <c r="L128" i="20" s="1"/>
  <c r="F128" i="20"/>
  <c r="I128" i="20" s="1"/>
  <c r="E128" i="20"/>
  <c r="E127" i="20" s="1"/>
  <c r="E129" i="20" s="1"/>
  <c r="D128" i="20"/>
  <c r="G128" i="20" s="1"/>
  <c r="C128" i="20"/>
  <c r="J127" i="20"/>
  <c r="M126" i="20"/>
  <c r="L126" i="20"/>
  <c r="I126" i="20"/>
  <c r="G126" i="20"/>
  <c r="M125" i="20"/>
  <c r="L125" i="20"/>
  <c r="I125" i="20"/>
  <c r="G125" i="20"/>
  <c r="M124" i="20"/>
  <c r="L124" i="20"/>
  <c r="I124" i="20"/>
  <c r="G124" i="20"/>
  <c r="K122" i="20"/>
  <c r="K121" i="20" s="1"/>
  <c r="K123" i="20" s="1"/>
  <c r="J122" i="20"/>
  <c r="H122" i="20"/>
  <c r="H121" i="20" s="1"/>
  <c r="L121" i="20" s="1"/>
  <c r="F122" i="20"/>
  <c r="E122" i="20"/>
  <c r="E121" i="20" s="1"/>
  <c r="E123" i="20" s="1"/>
  <c r="D122" i="20"/>
  <c r="C122" i="20"/>
  <c r="M120" i="20"/>
  <c r="L120" i="20"/>
  <c r="I120" i="20"/>
  <c r="G120" i="20"/>
  <c r="M119" i="20"/>
  <c r="L119" i="20"/>
  <c r="I119" i="20"/>
  <c r="G119" i="20"/>
  <c r="M118" i="20"/>
  <c r="L118" i="20"/>
  <c r="I118" i="20"/>
  <c r="G118" i="20"/>
  <c r="K116" i="20"/>
  <c r="K115" i="20" s="1"/>
  <c r="K117" i="20" s="1"/>
  <c r="J116" i="20"/>
  <c r="H116" i="20"/>
  <c r="L116" i="20" s="1"/>
  <c r="F116" i="20"/>
  <c r="F115" i="20" s="1"/>
  <c r="E116" i="20"/>
  <c r="E115" i="20" s="1"/>
  <c r="E117" i="20" s="1"/>
  <c r="D116" i="20"/>
  <c r="G116" i="20" s="1"/>
  <c r="C116" i="20"/>
  <c r="J115" i="20"/>
  <c r="M114" i="20"/>
  <c r="L114" i="20"/>
  <c r="I114" i="20"/>
  <c r="G114" i="20"/>
  <c r="M113" i="20"/>
  <c r="L113" i="20"/>
  <c r="I113" i="20"/>
  <c r="G113" i="20"/>
  <c r="K111" i="20"/>
  <c r="K110" i="20" s="1"/>
  <c r="K112" i="20" s="1"/>
  <c r="J111" i="20"/>
  <c r="H111" i="20"/>
  <c r="H110" i="20" s="1"/>
  <c r="L110" i="20" s="1"/>
  <c r="F111" i="20"/>
  <c r="E111" i="20"/>
  <c r="E110" i="20" s="1"/>
  <c r="E112" i="20" s="1"/>
  <c r="D111" i="20"/>
  <c r="C111" i="20"/>
  <c r="M109" i="20"/>
  <c r="L109" i="20"/>
  <c r="I109" i="20"/>
  <c r="G109" i="20"/>
  <c r="M108" i="20"/>
  <c r="L108" i="20"/>
  <c r="I108" i="20"/>
  <c r="G108" i="20"/>
  <c r="K106" i="20"/>
  <c r="K105" i="20" s="1"/>
  <c r="K107" i="20" s="1"/>
  <c r="J106" i="20"/>
  <c r="H106" i="20"/>
  <c r="L106" i="20" s="1"/>
  <c r="F106" i="20"/>
  <c r="E106" i="20"/>
  <c r="E105" i="20" s="1"/>
  <c r="E107" i="20" s="1"/>
  <c r="D106" i="20"/>
  <c r="G106" i="20" s="1"/>
  <c r="C106" i="20"/>
  <c r="J105" i="20"/>
  <c r="F105" i="20"/>
  <c r="M104" i="20"/>
  <c r="L104" i="20"/>
  <c r="I104" i="20"/>
  <c r="G104" i="20"/>
  <c r="M103" i="20"/>
  <c r="L103" i="20"/>
  <c r="I103" i="20"/>
  <c r="G103" i="20"/>
  <c r="M102" i="20"/>
  <c r="L102" i="20"/>
  <c r="I102" i="20"/>
  <c r="G102" i="20"/>
  <c r="M101" i="20"/>
  <c r="L101" i="20"/>
  <c r="I101" i="20"/>
  <c r="G101" i="20"/>
  <c r="K99" i="20"/>
  <c r="K98" i="20" s="1"/>
  <c r="K100" i="20" s="1"/>
  <c r="J99" i="20"/>
  <c r="H99" i="20"/>
  <c r="H98" i="20" s="1"/>
  <c r="L98" i="20" s="1"/>
  <c r="F99" i="20"/>
  <c r="E99" i="20"/>
  <c r="E98" i="20" s="1"/>
  <c r="E100" i="20" s="1"/>
  <c r="D99" i="20"/>
  <c r="C99" i="20"/>
  <c r="M97" i="20"/>
  <c r="L97" i="20"/>
  <c r="I97" i="20"/>
  <c r="G97" i="20"/>
  <c r="M96" i="20"/>
  <c r="L96" i="20"/>
  <c r="I96" i="20"/>
  <c r="G96" i="20"/>
  <c r="K94" i="20"/>
  <c r="K93" i="20" s="1"/>
  <c r="K95" i="20" s="1"/>
  <c r="J94" i="20"/>
  <c r="H94" i="20"/>
  <c r="L94" i="20" s="1"/>
  <c r="F94" i="20"/>
  <c r="E94" i="20"/>
  <c r="E93" i="20" s="1"/>
  <c r="E95" i="20" s="1"/>
  <c r="D94" i="20"/>
  <c r="G94" i="20" s="1"/>
  <c r="C94" i="20"/>
  <c r="J93" i="20"/>
  <c r="F93" i="20"/>
  <c r="M92" i="20"/>
  <c r="L92" i="20"/>
  <c r="I92" i="20"/>
  <c r="G92" i="20"/>
  <c r="M91" i="20"/>
  <c r="L91" i="20"/>
  <c r="I91" i="20"/>
  <c r="G91" i="20"/>
  <c r="M90" i="20"/>
  <c r="L90" i="20"/>
  <c r="I90" i="20"/>
  <c r="G90" i="20"/>
  <c r="K88" i="20"/>
  <c r="K87" i="20" s="1"/>
  <c r="K89" i="20" s="1"/>
  <c r="J88" i="20"/>
  <c r="H88" i="20"/>
  <c r="H87" i="20" s="1"/>
  <c r="L87" i="20" s="1"/>
  <c r="F88" i="20"/>
  <c r="E88" i="20"/>
  <c r="D88" i="20"/>
  <c r="C88" i="20"/>
  <c r="E87" i="20"/>
  <c r="E89" i="20" s="1"/>
  <c r="M86" i="20"/>
  <c r="L86" i="20"/>
  <c r="I86" i="20"/>
  <c r="G86" i="20"/>
  <c r="M85" i="20"/>
  <c r="L85" i="20"/>
  <c r="I85" i="20"/>
  <c r="G85" i="20"/>
  <c r="M84" i="20"/>
  <c r="L84" i="20"/>
  <c r="I84" i="20"/>
  <c r="G84" i="20"/>
  <c r="K82" i="20"/>
  <c r="K81" i="20" s="1"/>
  <c r="K83" i="20" s="1"/>
  <c r="J82" i="20"/>
  <c r="M82" i="20" s="1"/>
  <c r="H82" i="20"/>
  <c r="F82" i="20"/>
  <c r="I82" i="20" s="1"/>
  <c r="E82" i="20"/>
  <c r="E81" i="20" s="1"/>
  <c r="E83" i="20" s="1"/>
  <c r="D82" i="20"/>
  <c r="G82" i="20" s="1"/>
  <c r="C82" i="20"/>
  <c r="J81" i="20"/>
  <c r="M80" i="20"/>
  <c r="L80" i="20"/>
  <c r="I80" i="20"/>
  <c r="G80" i="20"/>
  <c r="M79" i="20"/>
  <c r="L79" i="20"/>
  <c r="I79" i="20"/>
  <c r="G79" i="20"/>
  <c r="K77" i="20"/>
  <c r="K76" i="20" s="1"/>
  <c r="K78" i="20" s="1"/>
  <c r="J77" i="20"/>
  <c r="H77" i="20"/>
  <c r="H76" i="20" s="1"/>
  <c r="L76" i="20" s="1"/>
  <c r="F77" i="20"/>
  <c r="E77" i="20"/>
  <c r="E76" i="20" s="1"/>
  <c r="D77" i="20"/>
  <c r="C77" i="20"/>
  <c r="M75" i="20"/>
  <c r="L75" i="20"/>
  <c r="I75" i="20"/>
  <c r="G75" i="20"/>
  <c r="M74" i="20"/>
  <c r="L74" i="20"/>
  <c r="I74" i="20"/>
  <c r="G74" i="20"/>
  <c r="K72" i="20"/>
  <c r="K71" i="20" s="1"/>
  <c r="K73" i="20" s="1"/>
  <c r="J72" i="20"/>
  <c r="M72" i="20" s="1"/>
  <c r="H72" i="20"/>
  <c r="L72" i="20" s="1"/>
  <c r="F72" i="20"/>
  <c r="I72" i="20" s="1"/>
  <c r="E72" i="20"/>
  <c r="E71" i="20" s="1"/>
  <c r="E73" i="20" s="1"/>
  <c r="D72" i="20"/>
  <c r="G72" i="20" s="1"/>
  <c r="C72" i="20"/>
  <c r="J71" i="20"/>
  <c r="M70" i="20"/>
  <c r="L70" i="20"/>
  <c r="I70" i="20"/>
  <c r="G70" i="20"/>
  <c r="M69" i="20"/>
  <c r="L69" i="20"/>
  <c r="I69" i="20"/>
  <c r="G69" i="20"/>
  <c r="M68" i="20"/>
  <c r="L68" i="20"/>
  <c r="I68" i="20"/>
  <c r="G68" i="20"/>
  <c r="K66" i="20"/>
  <c r="K65" i="20" s="1"/>
  <c r="J66" i="20"/>
  <c r="H66" i="20"/>
  <c r="H65" i="20" s="1"/>
  <c r="L65" i="20" s="1"/>
  <c r="F66" i="20"/>
  <c r="E66" i="20"/>
  <c r="E65" i="20" s="1"/>
  <c r="E67" i="20" s="1"/>
  <c r="D66" i="20"/>
  <c r="C66" i="20"/>
  <c r="M64" i="20"/>
  <c r="L64" i="20"/>
  <c r="I64" i="20"/>
  <c r="G64" i="20"/>
  <c r="M63" i="20"/>
  <c r="L63" i="20"/>
  <c r="I63" i="20"/>
  <c r="G63" i="20"/>
  <c r="M62" i="20"/>
  <c r="L62" i="20"/>
  <c r="I62" i="20"/>
  <c r="G62" i="20"/>
  <c r="K60" i="20"/>
  <c r="K59" i="20" s="1"/>
  <c r="K61" i="20" s="1"/>
  <c r="J60" i="20"/>
  <c r="M60" i="20" s="1"/>
  <c r="H60" i="20"/>
  <c r="L60" i="20" s="1"/>
  <c r="F60" i="20"/>
  <c r="I60" i="20" s="1"/>
  <c r="E60" i="20"/>
  <c r="E59" i="20" s="1"/>
  <c r="E61" i="20" s="1"/>
  <c r="D60" i="20"/>
  <c r="G60" i="20" s="1"/>
  <c r="C60" i="20"/>
  <c r="J59" i="20"/>
  <c r="H59" i="20"/>
  <c r="H61" i="20" s="1"/>
  <c r="F59" i="20"/>
  <c r="M58" i="20"/>
  <c r="L58" i="20"/>
  <c r="I58" i="20"/>
  <c r="G58" i="20"/>
  <c r="M57" i="20"/>
  <c r="L57" i="20"/>
  <c r="I57" i="20"/>
  <c r="G57" i="20"/>
  <c r="K55" i="20"/>
  <c r="K54" i="20" s="1"/>
  <c r="J55" i="20"/>
  <c r="H55" i="20"/>
  <c r="H54" i="20" s="1"/>
  <c r="F55" i="20"/>
  <c r="E55" i="20"/>
  <c r="E54" i="20" s="1"/>
  <c r="D55" i="20"/>
  <c r="C55" i="20"/>
  <c r="M53" i="20"/>
  <c r="L53" i="20"/>
  <c r="I53" i="20"/>
  <c r="G53" i="20"/>
  <c r="M52" i="20"/>
  <c r="L52" i="20"/>
  <c r="I52" i="20"/>
  <c r="G52" i="20"/>
  <c r="K50" i="20"/>
  <c r="K49" i="20" s="1"/>
  <c r="K51" i="20" s="1"/>
  <c r="J50" i="20"/>
  <c r="M50" i="20" s="1"/>
  <c r="H50" i="20"/>
  <c r="F50" i="20"/>
  <c r="I50" i="20" s="1"/>
  <c r="E50" i="20"/>
  <c r="E49" i="20" s="1"/>
  <c r="E51" i="20" s="1"/>
  <c r="D50" i="20"/>
  <c r="G50" i="20" s="1"/>
  <c r="C50" i="20"/>
  <c r="J49" i="20"/>
  <c r="M48" i="20"/>
  <c r="L48" i="20"/>
  <c r="I48" i="20"/>
  <c r="G48" i="20"/>
  <c r="M47" i="20"/>
  <c r="L47" i="20"/>
  <c r="I47" i="20"/>
  <c r="G47" i="20"/>
  <c r="K45" i="20"/>
  <c r="K44" i="20" s="1"/>
  <c r="K46" i="20" s="1"/>
  <c r="J45" i="20"/>
  <c r="H45" i="20"/>
  <c r="L45" i="20" s="1"/>
  <c r="F45" i="20"/>
  <c r="I45" i="20" s="1"/>
  <c r="E45" i="20"/>
  <c r="E44" i="20" s="1"/>
  <c r="E46" i="20" s="1"/>
  <c r="D45" i="20"/>
  <c r="G45" i="20" s="1"/>
  <c r="C45" i="20"/>
  <c r="F44" i="20"/>
  <c r="F46" i="20" s="1"/>
  <c r="M43" i="20"/>
  <c r="L43" i="20"/>
  <c r="I43" i="20"/>
  <c r="G43" i="20"/>
  <c r="M42" i="20"/>
  <c r="L42" i="20"/>
  <c r="I42" i="20"/>
  <c r="G42" i="20"/>
  <c r="K40" i="20"/>
  <c r="K39" i="20" s="1"/>
  <c r="K41" i="20" s="1"/>
  <c r="J40" i="20"/>
  <c r="M40" i="20" s="1"/>
  <c r="H40" i="20"/>
  <c r="L40" i="20" s="1"/>
  <c r="F40" i="20"/>
  <c r="I40" i="20" s="1"/>
  <c r="E40" i="20"/>
  <c r="E39" i="20" s="1"/>
  <c r="E41" i="20" s="1"/>
  <c r="D40" i="20"/>
  <c r="G40" i="20" s="1"/>
  <c r="C40" i="20"/>
  <c r="M38" i="20"/>
  <c r="L38" i="20"/>
  <c r="I38" i="20"/>
  <c r="G38" i="20"/>
  <c r="M37" i="20"/>
  <c r="L37" i="20"/>
  <c r="I37" i="20"/>
  <c r="G37" i="20"/>
  <c r="K35" i="20"/>
  <c r="K34" i="20" s="1"/>
  <c r="J35" i="20"/>
  <c r="M35" i="20" s="1"/>
  <c r="H35" i="20"/>
  <c r="L35" i="20" s="1"/>
  <c r="F35" i="20"/>
  <c r="F34" i="20" s="1"/>
  <c r="F36" i="20" s="1"/>
  <c r="E35" i="20"/>
  <c r="E34" i="20" s="1"/>
  <c r="D35" i="20"/>
  <c r="G35" i="20" s="1"/>
  <c r="C35" i="20"/>
  <c r="J34" i="20"/>
  <c r="J36" i="20" s="1"/>
  <c r="M33" i="20"/>
  <c r="L33" i="20"/>
  <c r="I33" i="20"/>
  <c r="G33" i="20"/>
  <c r="M32" i="20"/>
  <c r="L32" i="20"/>
  <c r="I32" i="20"/>
  <c r="G32" i="20"/>
  <c r="M31" i="20"/>
  <c r="L31" i="20"/>
  <c r="I31" i="20"/>
  <c r="G31" i="20"/>
  <c r="M30" i="20"/>
  <c r="L30" i="20"/>
  <c r="I30" i="20"/>
  <c r="G30" i="20"/>
  <c r="K28" i="20"/>
  <c r="K27" i="20" s="1"/>
  <c r="K29" i="20" s="1"/>
  <c r="J28" i="20"/>
  <c r="H28" i="20"/>
  <c r="L28" i="20" s="1"/>
  <c r="F28" i="20"/>
  <c r="E28" i="20"/>
  <c r="E27" i="20" s="1"/>
  <c r="E29" i="20" s="1"/>
  <c r="D28" i="20"/>
  <c r="G28" i="20" s="1"/>
  <c r="C28" i="20"/>
  <c r="E20" i="20" s="1"/>
  <c r="E23" i="20"/>
  <c r="K17" i="20"/>
  <c r="E14" i="20"/>
  <c r="L216" i="6"/>
  <c r="K216" i="6"/>
  <c r="H216" i="6"/>
  <c r="F216" i="6"/>
  <c r="L215" i="6"/>
  <c r="K215" i="6"/>
  <c r="H215" i="6"/>
  <c r="F215" i="6"/>
  <c r="L214" i="6"/>
  <c r="K214" i="6"/>
  <c r="H214" i="6"/>
  <c r="F214" i="6"/>
  <c r="L213" i="6"/>
  <c r="K213" i="6"/>
  <c r="H213" i="6"/>
  <c r="F213" i="6"/>
  <c r="L212" i="6"/>
  <c r="K212" i="6"/>
  <c r="H212" i="6"/>
  <c r="F212" i="6"/>
  <c r="L211" i="6"/>
  <c r="K211" i="6"/>
  <c r="H211" i="6"/>
  <c r="F211" i="6"/>
  <c r="L210" i="6"/>
  <c r="K210" i="6"/>
  <c r="H210" i="6"/>
  <c r="F210" i="6"/>
  <c r="L209" i="6"/>
  <c r="K209" i="6"/>
  <c r="H209" i="6"/>
  <c r="F209" i="6"/>
  <c r="L208" i="6"/>
  <c r="K208" i="6"/>
  <c r="H208" i="6"/>
  <c r="F208" i="6"/>
  <c r="J207" i="6"/>
  <c r="L207" i="6" s="1"/>
  <c r="I207" i="6"/>
  <c r="H207" i="6"/>
  <c r="G207" i="6"/>
  <c r="F207" i="6"/>
  <c r="E207" i="6"/>
  <c r="D207" i="6"/>
  <c r="C207" i="6"/>
  <c r="L206" i="6"/>
  <c r="K206" i="6"/>
  <c r="H206" i="6"/>
  <c r="F206" i="6"/>
  <c r="L205" i="6"/>
  <c r="K205" i="6"/>
  <c r="H205" i="6"/>
  <c r="F205" i="6"/>
  <c r="L204" i="6"/>
  <c r="K204" i="6"/>
  <c r="H204" i="6"/>
  <c r="F204" i="6"/>
  <c r="L203" i="6"/>
  <c r="K203" i="6"/>
  <c r="H203" i="6"/>
  <c r="F203" i="6"/>
  <c r="L202" i="6"/>
  <c r="K202" i="6"/>
  <c r="H202" i="6"/>
  <c r="F202" i="6"/>
  <c r="L201" i="6"/>
  <c r="K201" i="6"/>
  <c r="H201" i="6"/>
  <c r="F201" i="6"/>
  <c r="L200" i="6"/>
  <c r="K200" i="6"/>
  <c r="H200" i="6"/>
  <c r="F200" i="6"/>
  <c r="L199" i="6"/>
  <c r="K199" i="6"/>
  <c r="H199" i="6"/>
  <c r="F199" i="6"/>
  <c r="L198" i="6"/>
  <c r="K198" i="6"/>
  <c r="H198" i="6"/>
  <c r="F198" i="6"/>
  <c r="L197" i="6"/>
  <c r="K197" i="6"/>
  <c r="H197" i="6"/>
  <c r="F197" i="6"/>
  <c r="J196" i="6"/>
  <c r="L196" i="6" s="1"/>
  <c r="I196" i="6"/>
  <c r="H196" i="6"/>
  <c r="G196" i="6"/>
  <c r="F196" i="6"/>
  <c r="E196" i="6"/>
  <c r="D196" i="6"/>
  <c r="C196" i="6"/>
  <c r="L195" i="6"/>
  <c r="K195" i="6"/>
  <c r="H195" i="6"/>
  <c r="F195" i="6"/>
  <c r="L194" i="6"/>
  <c r="K194" i="6"/>
  <c r="H194" i="6"/>
  <c r="F194" i="6"/>
  <c r="L193" i="6"/>
  <c r="K193" i="6"/>
  <c r="H193" i="6"/>
  <c r="F193" i="6"/>
  <c r="L192" i="6"/>
  <c r="K192" i="6"/>
  <c r="H192" i="6"/>
  <c r="F192" i="6"/>
  <c r="L191" i="6"/>
  <c r="K191" i="6"/>
  <c r="H191" i="6"/>
  <c r="F191" i="6"/>
  <c r="L190" i="6"/>
  <c r="K190" i="6"/>
  <c r="H190" i="6"/>
  <c r="F190" i="6"/>
  <c r="L189" i="6"/>
  <c r="K189" i="6"/>
  <c r="H189" i="6"/>
  <c r="F189" i="6"/>
  <c r="L188" i="6"/>
  <c r="K188" i="6"/>
  <c r="H188" i="6"/>
  <c r="F188" i="6"/>
  <c r="L187" i="6"/>
  <c r="K187" i="6"/>
  <c r="H187" i="6"/>
  <c r="F187" i="6"/>
  <c r="J186" i="6"/>
  <c r="L186" i="6" s="1"/>
  <c r="I186" i="6"/>
  <c r="H186" i="6"/>
  <c r="G186" i="6"/>
  <c r="F186" i="6"/>
  <c r="E186" i="6"/>
  <c r="D186" i="6"/>
  <c r="C186" i="6"/>
  <c r="L185" i="6"/>
  <c r="K185" i="6"/>
  <c r="H185" i="6"/>
  <c r="F185" i="6"/>
  <c r="L184" i="6"/>
  <c r="K184" i="6"/>
  <c r="H184" i="6"/>
  <c r="F184" i="6"/>
  <c r="L183" i="6"/>
  <c r="K183" i="6"/>
  <c r="H183" i="6"/>
  <c r="F183" i="6"/>
  <c r="L182" i="6"/>
  <c r="K182" i="6"/>
  <c r="H182" i="6"/>
  <c r="F182" i="6"/>
  <c r="L181" i="6"/>
  <c r="K181" i="6"/>
  <c r="H181" i="6"/>
  <c r="F181" i="6"/>
  <c r="L180" i="6"/>
  <c r="K180" i="6"/>
  <c r="H180" i="6"/>
  <c r="F180" i="6"/>
  <c r="L179" i="6"/>
  <c r="K179" i="6"/>
  <c r="H179" i="6"/>
  <c r="F179" i="6"/>
  <c r="L178" i="6"/>
  <c r="K178" i="6"/>
  <c r="H178" i="6"/>
  <c r="F178" i="6"/>
  <c r="L177" i="6"/>
  <c r="K177" i="6"/>
  <c r="H177" i="6"/>
  <c r="F177" i="6"/>
  <c r="J176" i="6"/>
  <c r="I176" i="6"/>
  <c r="L176" i="6" s="1"/>
  <c r="G176" i="6"/>
  <c r="K176" i="6" s="1"/>
  <c r="E176" i="6"/>
  <c r="H176" i="6" s="1"/>
  <c r="D176" i="6"/>
  <c r="C176" i="6"/>
  <c r="F176" i="6" s="1"/>
  <c r="L175" i="6"/>
  <c r="K175" i="6"/>
  <c r="H175" i="6"/>
  <c r="F175" i="6"/>
  <c r="L174" i="6"/>
  <c r="K174" i="6"/>
  <c r="H174" i="6"/>
  <c r="F174" i="6"/>
  <c r="L173" i="6"/>
  <c r="K173" i="6"/>
  <c r="H173" i="6"/>
  <c r="F173" i="6"/>
  <c r="L172" i="6"/>
  <c r="K172" i="6"/>
  <c r="H172" i="6"/>
  <c r="F172" i="6"/>
  <c r="L171" i="6"/>
  <c r="K171" i="6"/>
  <c r="H171" i="6"/>
  <c r="F171" i="6"/>
  <c r="L170" i="6"/>
  <c r="K170" i="6"/>
  <c r="H170" i="6"/>
  <c r="F170" i="6"/>
  <c r="L169" i="6"/>
  <c r="K169" i="6"/>
  <c r="H169" i="6"/>
  <c r="F169" i="6"/>
  <c r="L168" i="6"/>
  <c r="K168" i="6"/>
  <c r="H168" i="6"/>
  <c r="F168" i="6"/>
  <c r="L167" i="6"/>
  <c r="K167" i="6"/>
  <c r="H167" i="6"/>
  <c r="F167" i="6"/>
  <c r="J166" i="6"/>
  <c r="I166" i="6"/>
  <c r="G166" i="6"/>
  <c r="K166" i="6" s="1"/>
  <c r="E166" i="6"/>
  <c r="H166" i="6" s="1"/>
  <c r="D166" i="6"/>
  <c r="C166" i="6"/>
  <c r="F166" i="6" s="1"/>
  <c r="L165" i="6"/>
  <c r="K165" i="6"/>
  <c r="H165" i="6"/>
  <c r="F165" i="6"/>
  <c r="L164" i="6"/>
  <c r="K164" i="6"/>
  <c r="H164" i="6"/>
  <c r="F164" i="6"/>
  <c r="L163" i="6"/>
  <c r="K163" i="6"/>
  <c r="H163" i="6"/>
  <c r="F163" i="6"/>
  <c r="L162" i="6"/>
  <c r="K162" i="6"/>
  <c r="H162" i="6"/>
  <c r="F162" i="6"/>
  <c r="L161" i="6"/>
  <c r="K161" i="6"/>
  <c r="H161" i="6"/>
  <c r="F161" i="6"/>
  <c r="L160" i="6"/>
  <c r="K160" i="6"/>
  <c r="H160" i="6"/>
  <c r="F160" i="6"/>
  <c r="L159" i="6"/>
  <c r="K159" i="6"/>
  <c r="H159" i="6"/>
  <c r="F159" i="6"/>
  <c r="L158" i="6"/>
  <c r="K158" i="6"/>
  <c r="H158" i="6"/>
  <c r="F158" i="6"/>
  <c r="L157" i="6"/>
  <c r="K157" i="6"/>
  <c r="H157" i="6"/>
  <c r="F157" i="6"/>
  <c r="J156" i="6"/>
  <c r="I156" i="6"/>
  <c r="G156" i="6"/>
  <c r="K156" i="6" s="1"/>
  <c r="E156" i="6"/>
  <c r="H156" i="6" s="1"/>
  <c r="D156" i="6"/>
  <c r="C156" i="6"/>
  <c r="F156" i="6" s="1"/>
  <c r="L155" i="6"/>
  <c r="K155" i="6"/>
  <c r="H155" i="6"/>
  <c r="F155" i="6"/>
  <c r="L154" i="6"/>
  <c r="K154" i="6"/>
  <c r="H154" i="6"/>
  <c r="F154" i="6"/>
  <c r="L153" i="6"/>
  <c r="K153" i="6"/>
  <c r="H153" i="6"/>
  <c r="F153" i="6"/>
  <c r="L152" i="6"/>
  <c r="K152" i="6"/>
  <c r="H152" i="6"/>
  <c r="F152" i="6"/>
  <c r="L151" i="6"/>
  <c r="K151" i="6"/>
  <c r="H151" i="6"/>
  <c r="F151" i="6"/>
  <c r="L150" i="6"/>
  <c r="K150" i="6"/>
  <c r="H150" i="6"/>
  <c r="F150" i="6"/>
  <c r="L149" i="6"/>
  <c r="K149" i="6"/>
  <c r="H149" i="6"/>
  <c r="F149" i="6"/>
  <c r="L148" i="6"/>
  <c r="K148" i="6"/>
  <c r="H148" i="6"/>
  <c r="F148" i="6"/>
  <c r="L147" i="6"/>
  <c r="K147" i="6"/>
  <c r="H147" i="6"/>
  <c r="F147" i="6"/>
  <c r="J146" i="6"/>
  <c r="I146" i="6"/>
  <c r="G146" i="6"/>
  <c r="K146" i="6" s="1"/>
  <c r="E146" i="6"/>
  <c r="D146" i="6"/>
  <c r="C146" i="6"/>
  <c r="F146" i="6" s="1"/>
  <c r="L145" i="6"/>
  <c r="K145" i="6"/>
  <c r="H145" i="6"/>
  <c r="F145" i="6"/>
  <c r="L144" i="6"/>
  <c r="K144" i="6"/>
  <c r="H144" i="6"/>
  <c r="F144" i="6"/>
  <c r="L143" i="6"/>
  <c r="K143" i="6"/>
  <c r="H143" i="6"/>
  <c r="F143" i="6"/>
  <c r="L142" i="6"/>
  <c r="K142" i="6"/>
  <c r="H142" i="6"/>
  <c r="F142" i="6"/>
  <c r="L141" i="6"/>
  <c r="K141" i="6"/>
  <c r="H141" i="6"/>
  <c r="F141" i="6"/>
  <c r="L140" i="6"/>
  <c r="K140" i="6"/>
  <c r="H140" i="6"/>
  <c r="F140" i="6"/>
  <c r="L139" i="6"/>
  <c r="K139" i="6"/>
  <c r="H139" i="6"/>
  <c r="F139" i="6"/>
  <c r="L138" i="6"/>
  <c r="K138" i="6"/>
  <c r="H138" i="6"/>
  <c r="F138" i="6"/>
  <c r="L137" i="6"/>
  <c r="K137" i="6"/>
  <c r="H137" i="6"/>
  <c r="F137" i="6"/>
  <c r="J136" i="6"/>
  <c r="I136" i="6"/>
  <c r="G136" i="6"/>
  <c r="K136" i="6" s="1"/>
  <c r="E136" i="6"/>
  <c r="D136" i="6"/>
  <c r="C136" i="6"/>
  <c r="F136" i="6" s="1"/>
  <c r="L135" i="6"/>
  <c r="K135" i="6"/>
  <c r="H135" i="6"/>
  <c r="F135" i="6"/>
  <c r="L134" i="6"/>
  <c r="K134" i="6"/>
  <c r="H134" i="6"/>
  <c r="F134" i="6"/>
  <c r="L133" i="6"/>
  <c r="K133" i="6"/>
  <c r="H133" i="6"/>
  <c r="F133" i="6"/>
  <c r="L132" i="6"/>
  <c r="K132" i="6"/>
  <c r="H132" i="6"/>
  <c r="F132" i="6"/>
  <c r="L131" i="6"/>
  <c r="K131" i="6"/>
  <c r="H131" i="6"/>
  <c r="F131" i="6"/>
  <c r="L130" i="6"/>
  <c r="K130" i="6"/>
  <c r="H130" i="6"/>
  <c r="F130" i="6"/>
  <c r="L129" i="6"/>
  <c r="K129" i="6"/>
  <c r="H129" i="6"/>
  <c r="F129" i="6"/>
  <c r="L128" i="6"/>
  <c r="K128" i="6"/>
  <c r="H128" i="6"/>
  <c r="F128" i="6"/>
  <c r="L127" i="6"/>
  <c r="K127" i="6"/>
  <c r="H127" i="6"/>
  <c r="F127" i="6"/>
  <c r="J126" i="6"/>
  <c r="I126" i="6"/>
  <c r="G126" i="6"/>
  <c r="K126" i="6" s="1"/>
  <c r="E126" i="6"/>
  <c r="D126" i="6"/>
  <c r="C126" i="6"/>
  <c r="F126" i="6" s="1"/>
  <c r="L125" i="6"/>
  <c r="K125" i="6"/>
  <c r="H125" i="6"/>
  <c r="F125" i="6"/>
  <c r="L124" i="6"/>
  <c r="K124" i="6"/>
  <c r="H124" i="6"/>
  <c r="F124" i="6"/>
  <c r="L123" i="6"/>
  <c r="K123" i="6"/>
  <c r="H123" i="6"/>
  <c r="F123" i="6"/>
  <c r="L122" i="6"/>
  <c r="K122" i="6"/>
  <c r="H122" i="6"/>
  <c r="F122" i="6"/>
  <c r="L121" i="6"/>
  <c r="K121" i="6"/>
  <c r="H121" i="6"/>
  <c r="F121" i="6"/>
  <c r="L120" i="6"/>
  <c r="K120" i="6"/>
  <c r="H120" i="6"/>
  <c r="F120" i="6"/>
  <c r="L119" i="6"/>
  <c r="K119" i="6"/>
  <c r="H119" i="6"/>
  <c r="F119" i="6"/>
  <c r="L118" i="6"/>
  <c r="K118" i="6"/>
  <c r="H118" i="6"/>
  <c r="F118" i="6"/>
  <c r="L117" i="6"/>
  <c r="K117" i="6"/>
  <c r="H117" i="6"/>
  <c r="F117" i="6"/>
  <c r="J116" i="6"/>
  <c r="I116" i="6"/>
  <c r="G116" i="6"/>
  <c r="K116" i="6" s="1"/>
  <c r="E116" i="6"/>
  <c r="D116" i="6"/>
  <c r="C116" i="6"/>
  <c r="F116" i="6" s="1"/>
  <c r="L115" i="6"/>
  <c r="K115" i="6"/>
  <c r="H115" i="6"/>
  <c r="F115" i="6"/>
  <c r="L114" i="6"/>
  <c r="K114" i="6"/>
  <c r="H114" i="6"/>
  <c r="F114" i="6"/>
  <c r="L113" i="6"/>
  <c r="K113" i="6"/>
  <c r="H113" i="6"/>
  <c r="F113" i="6"/>
  <c r="L112" i="6"/>
  <c r="K112" i="6"/>
  <c r="H112" i="6"/>
  <c r="F112" i="6"/>
  <c r="L111" i="6"/>
  <c r="K111" i="6"/>
  <c r="H111" i="6"/>
  <c r="F111" i="6"/>
  <c r="L110" i="6"/>
  <c r="K110" i="6"/>
  <c r="H110" i="6"/>
  <c r="F110" i="6"/>
  <c r="L109" i="6"/>
  <c r="K109" i="6"/>
  <c r="H109" i="6"/>
  <c r="F109" i="6"/>
  <c r="L108" i="6"/>
  <c r="K108" i="6"/>
  <c r="H108" i="6"/>
  <c r="F108" i="6"/>
  <c r="L107" i="6"/>
  <c r="K107" i="6"/>
  <c r="H107" i="6"/>
  <c r="F107" i="6"/>
  <c r="J106" i="6"/>
  <c r="I106" i="6"/>
  <c r="G106" i="6"/>
  <c r="K106" i="6" s="1"/>
  <c r="E106" i="6"/>
  <c r="D106" i="6"/>
  <c r="C106" i="6"/>
  <c r="F106" i="6" s="1"/>
  <c r="L105" i="6"/>
  <c r="K105" i="6"/>
  <c r="H105" i="6"/>
  <c r="F105" i="6"/>
  <c r="L104" i="6"/>
  <c r="K104" i="6"/>
  <c r="H104" i="6"/>
  <c r="F104" i="6"/>
  <c r="L103" i="6"/>
  <c r="K103" i="6"/>
  <c r="H103" i="6"/>
  <c r="F103" i="6"/>
  <c r="L102" i="6"/>
  <c r="K102" i="6"/>
  <c r="H102" i="6"/>
  <c r="F102" i="6"/>
  <c r="L101" i="6"/>
  <c r="K101" i="6"/>
  <c r="H101" i="6"/>
  <c r="F101" i="6"/>
  <c r="L100" i="6"/>
  <c r="K100" i="6"/>
  <c r="H100" i="6"/>
  <c r="F100" i="6"/>
  <c r="L99" i="6"/>
  <c r="K99" i="6"/>
  <c r="H99" i="6"/>
  <c r="F99" i="6"/>
  <c r="L98" i="6"/>
  <c r="K98" i="6"/>
  <c r="H98" i="6"/>
  <c r="F98" i="6"/>
  <c r="L97" i="6"/>
  <c r="K97" i="6"/>
  <c r="H97" i="6"/>
  <c r="F97" i="6"/>
  <c r="J96" i="6"/>
  <c r="I96" i="6"/>
  <c r="L96" i="6" s="1"/>
  <c r="H96" i="6"/>
  <c r="G96" i="6"/>
  <c r="K96" i="6" s="1"/>
  <c r="F96" i="6"/>
  <c r="E96" i="6"/>
  <c r="D96" i="6"/>
  <c r="C96" i="6"/>
  <c r="L95" i="6"/>
  <c r="K95" i="6"/>
  <c r="H95" i="6"/>
  <c r="F95" i="6"/>
  <c r="L94" i="6"/>
  <c r="K94" i="6"/>
  <c r="H94" i="6"/>
  <c r="F94" i="6"/>
  <c r="L93" i="6"/>
  <c r="K93" i="6"/>
  <c r="H93" i="6"/>
  <c r="F93" i="6"/>
  <c r="L92" i="6"/>
  <c r="K92" i="6"/>
  <c r="H92" i="6"/>
  <c r="F92" i="6"/>
  <c r="L91" i="6"/>
  <c r="K91" i="6"/>
  <c r="H91" i="6"/>
  <c r="F91" i="6"/>
  <c r="L90" i="6"/>
  <c r="K90" i="6"/>
  <c r="H90" i="6"/>
  <c r="F90" i="6"/>
  <c r="L89" i="6"/>
  <c r="K89" i="6"/>
  <c r="H89" i="6"/>
  <c r="F89" i="6"/>
  <c r="L88" i="6"/>
  <c r="K88" i="6"/>
  <c r="H88" i="6"/>
  <c r="F88" i="6"/>
  <c r="L87" i="6"/>
  <c r="K87" i="6"/>
  <c r="H87" i="6"/>
  <c r="F87" i="6"/>
  <c r="J86" i="6"/>
  <c r="L86" i="6" s="1"/>
  <c r="I86" i="6"/>
  <c r="H86" i="6"/>
  <c r="G86" i="6"/>
  <c r="F86" i="6"/>
  <c r="E86" i="6"/>
  <c r="D86" i="6"/>
  <c r="C86" i="6"/>
  <c r="L85" i="6"/>
  <c r="K85" i="6"/>
  <c r="H85" i="6"/>
  <c r="F85" i="6"/>
  <c r="L84" i="6"/>
  <c r="K84" i="6"/>
  <c r="H84" i="6"/>
  <c r="F84" i="6"/>
  <c r="L83" i="6"/>
  <c r="K83" i="6"/>
  <c r="H83" i="6"/>
  <c r="F83" i="6"/>
  <c r="L82" i="6"/>
  <c r="K82" i="6"/>
  <c r="H82" i="6"/>
  <c r="F82" i="6"/>
  <c r="L81" i="6"/>
  <c r="K81" i="6"/>
  <c r="H81" i="6"/>
  <c r="F81" i="6"/>
  <c r="L80" i="6"/>
  <c r="K80" i="6"/>
  <c r="H80" i="6"/>
  <c r="F80" i="6"/>
  <c r="L79" i="6"/>
  <c r="K79" i="6"/>
  <c r="H79" i="6"/>
  <c r="F79" i="6"/>
  <c r="L78" i="6"/>
  <c r="K78" i="6"/>
  <c r="H78" i="6"/>
  <c r="F78" i="6"/>
  <c r="L77" i="6"/>
  <c r="K77" i="6"/>
  <c r="H77" i="6"/>
  <c r="F77" i="6"/>
  <c r="J76" i="6"/>
  <c r="L76" i="6" s="1"/>
  <c r="I76" i="6"/>
  <c r="H76" i="6"/>
  <c r="G76" i="6"/>
  <c r="F76" i="6"/>
  <c r="E76" i="6"/>
  <c r="D76" i="6"/>
  <c r="C76" i="6"/>
  <c r="L75" i="6"/>
  <c r="K75" i="6"/>
  <c r="H75" i="6"/>
  <c r="F75" i="6"/>
  <c r="L74" i="6"/>
  <c r="K74" i="6"/>
  <c r="H74" i="6"/>
  <c r="F74" i="6"/>
  <c r="L73" i="6"/>
  <c r="K73" i="6"/>
  <c r="H73" i="6"/>
  <c r="F73" i="6"/>
  <c r="L72" i="6"/>
  <c r="K72" i="6"/>
  <c r="H72" i="6"/>
  <c r="F72" i="6"/>
  <c r="L71" i="6"/>
  <c r="K71" i="6"/>
  <c r="H71" i="6"/>
  <c r="F71" i="6"/>
  <c r="L70" i="6"/>
  <c r="K70" i="6"/>
  <c r="H70" i="6"/>
  <c r="F70" i="6"/>
  <c r="L69" i="6"/>
  <c r="K69" i="6"/>
  <c r="H69" i="6"/>
  <c r="F69" i="6"/>
  <c r="L68" i="6"/>
  <c r="K68" i="6"/>
  <c r="H68" i="6"/>
  <c r="F68" i="6"/>
  <c r="L67" i="6"/>
  <c r="K67" i="6"/>
  <c r="H67" i="6"/>
  <c r="F67" i="6"/>
  <c r="J66" i="6"/>
  <c r="L66" i="6" s="1"/>
  <c r="I66" i="6"/>
  <c r="H66" i="6"/>
  <c r="G66" i="6"/>
  <c r="F66" i="6"/>
  <c r="E66" i="6"/>
  <c r="D66" i="6"/>
  <c r="C66" i="6"/>
  <c r="L65" i="6"/>
  <c r="K65" i="6"/>
  <c r="H65" i="6"/>
  <c r="F65" i="6"/>
  <c r="L64" i="6"/>
  <c r="K64" i="6"/>
  <c r="H64" i="6"/>
  <c r="F64" i="6"/>
  <c r="L63" i="6"/>
  <c r="K63" i="6"/>
  <c r="H63" i="6"/>
  <c r="F63" i="6"/>
  <c r="L62" i="6"/>
  <c r="K62" i="6"/>
  <c r="H62" i="6"/>
  <c r="F62" i="6"/>
  <c r="L61" i="6"/>
  <c r="K61" i="6"/>
  <c r="H61" i="6"/>
  <c r="F61" i="6"/>
  <c r="L60" i="6"/>
  <c r="K60" i="6"/>
  <c r="H60" i="6"/>
  <c r="F60" i="6"/>
  <c r="L59" i="6"/>
  <c r="K59" i="6"/>
  <c r="H59" i="6"/>
  <c r="F59" i="6"/>
  <c r="L58" i="6"/>
  <c r="K58" i="6"/>
  <c r="H58" i="6"/>
  <c r="F58" i="6"/>
  <c r="L57" i="6"/>
  <c r="K57" i="6"/>
  <c r="H57" i="6"/>
  <c r="F57" i="6"/>
  <c r="J56" i="6"/>
  <c r="L56" i="6" s="1"/>
  <c r="I56" i="6"/>
  <c r="H56" i="6"/>
  <c r="G56" i="6"/>
  <c r="F56" i="6"/>
  <c r="E56" i="6"/>
  <c r="D56" i="6"/>
  <c r="C56" i="6"/>
  <c r="J55" i="6"/>
  <c r="L55" i="6" s="1"/>
  <c r="I55" i="6"/>
  <c r="H55" i="6"/>
  <c r="G55" i="6"/>
  <c r="F55" i="6"/>
  <c r="E55" i="6"/>
  <c r="D55" i="6"/>
  <c r="C55" i="6"/>
  <c r="J54" i="6"/>
  <c r="L54" i="6" s="1"/>
  <c r="I54" i="6"/>
  <c r="H54" i="6"/>
  <c r="G54" i="6"/>
  <c r="F54" i="6"/>
  <c r="E54" i="6"/>
  <c r="D54" i="6"/>
  <c r="C54" i="6"/>
  <c r="J53" i="6"/>
  <c r="I53" i="6"/>
  <c r="L53" i="6" s="1"/>
  <c r="G53" i="6"/>
  <c r="K53" i="6" s="1"/>
  <c r="E53" i="6"/>
  <c r="H53" i="6" s="1"/>
  <c r="D53" i="6"/>
  <c r="C53" i="6"/>
  <c r="F53" i="6" s="1"/>
  <c r="J52" i="6"/>
  <c r="I52" i="6"/>
  <c r="L52" i="6" s="1"/>
  <c r="H52" i="6"/>
  <c r="G52" i="6"/>
  <c r="K52" i="6" s="1"/>
  <c r="F52" i="6"/>
  <c r="E52" i="6"/>
  <c r="D52" i="6"/>
  <c r="C52" i="6"/>
  <c r="J51" i="6"/>
  <c r="I51" i="6"/>
  <c r="L51" i="6" s="1"/>
  <c r="G51" i="6"/>
  <c r="K51" i="6" s="1"/>
  <c r="E51" i="6"/>
  <c r="H51" i="6" s="1"/>
  <c r="D51" i="6"/>
  <c r="C51" i="6"/>
  <c r="F51" i="6" s="1"/>
  <c r="J50" i="6"/>
  <c r="I50" i="6"/>
  <c r="L50" i="6" s="1"/>
  <c r="H50" i="6"/>
  <c r="G50" i="6"/>
  <c r="F50" i="6"/>
  <c r="E50" i="6"/>
  <c r="D50" i="6"/>
  <c r="C50" i="6"/>
  <c r="J49" i="6"/>
  <c r="L49" i="6" s="1"/>
  <c r="I49" i="6"/>
  <c r="H49" i="6"/>
  <c r="G49" i="6"/>
  <c r="F49" i="6"/>
  <c r="E49" i="6"/>
  <c r="D49" i="6"/>
  <c r="C49" i="6"/>
  <c r="J48" i="6"/>
  <c r="L48" i="6" s="1"/>
  <c r="I48" i="6"/>
  <c r="H48" i="6"/>
  <c r="G48" i="6"/>
  <c r="F48" i="6"/>
  <c r="E48" i="6"/>
  <c r="D48" i="6"/>
  <c r="C48" i="6"/>
  <c r="J47" i="6"/>
  <c r="I47" i="6"/>
  <c r="L47" i="6" s="1"/>
  <c r="G47" i="6"/>
  <c r="K47" i="6" s="1"/>
  <c r="E47" i="6"/>
  <c r="H47" i="6" s="1"/>
  <c r="D47" i="6"/>
  <c r="C47" i="6"/>
  <c r="F47" i="6" s="1"/>
  <c r="L45" i="6"/>
  <c r="K45" i="6"/>
  <c r="H45" i="6"/>
  <c r="F45" i="6"/>
  <c r="L44" i="6"/>
  <c r="K44" i="6"/>
  <c r="H44" i="6"/>
  <c r="F44" i="6"/>
  <c r="L43" i="6"/>
  <c r="K43" i="6"/>
  <c r="H43" i="6"/>
  <c r="F43" i="6"/>
  <c r="L42" i="6"/>
  <c r="K42" i="6"/>
  <c r="H42" i="6"/>
  <c r="F42" i="6"/>
  <c r="L41" i="6"/>
  <c r="K41" i="6"/>
  <c r="H41" i="6"/>
  <c r="F41" i="6"/>
  <c r="L40" i="6"/>
  <c r="K40" i="6"/>
  <c r="H40" i="6"/>
  <c r="F40" i="6"/>
  <c r="L39" i="6"/>
  <c r="K39" i="6"/>
  <c r="H39" i="6"/>
  <c r="F39" i="6"/>
  <c r="L38" i="6"/>
  <c r="K38" i="6"/>
  <c r="H38" i="6"/>
  <c r="F38" i="6"/>
  <c r="L37" i="6"/>
  <c r="K37" i="6"/>
  <c r="H37" i="6"/>
  <c r="F37" i="6"/>
  <c r="J36" i="6"/>
  <c r="I36" i="6"/>
  <c r="G36" i="6"/>
  <c r="K36" i="6" s="1"/>
  <c r="E36" i="6"/>
  <c r="H36" i="6" s="1"/>
  <c r="D36" i="6"/>
  <c r="C36" i="6"/>
  <c r="F36" i="6" s="1"/>
  <c r="L35" i="6"/>
  <c r="K35" i="6"/>
  <c r="H35" i="6"/>
  <c r="F35" i="6"/>
  <c r="L34" i="6"/>
  <c r="K34" i="6"/>
  <c r="H34" i="6"/>
  <c r="F34" i="6"/>
  <c r="L33" i="6"/>
  <c r="K33" i="6"/>
  <c r="H33" i="6"/>
  <c r="F33" i="6"/>
  <c r="L32" i="6"/>
  <c r="K32" i="6"/>
  <c r="H32" i="6"/>
  <c r="F32" i="6"/>
  <c r="L31" i="6"/>
  <c r="K31" i="6"/>
  <c r="H31" i="6"/>
  <c r="F31" i="6"/>
  <c r="L30" i="6"/>
  <c r="K30" i="6"/>
  <c r="H30" i="6"/>
  <c r="F30" i="6"/>
  <c r="L29" i="6"/>
  <c r="K29" i="6"/>
  <c r="H29" i="6"/>
  <c r="F29" i="6"/>
  <c r="L28" i="6"/>
  <c r="K28" i="6"/>
  <c r="H28" i="6"/>
  <c r="F28" i="6"/>
  <c r="L27" i="6"/>
  <c r="K27" i="6"/>
  <c r="H27" i="6"/>
  <c r="F27" i="6"/>
  <c r="J26" i="6"/>
  <c r="I26" i="6"/>
  <c r="I46" i="6" s="1"/>
  <c r="G26" i="6"/>
  <c r="G46" i="6" s="1"/>
  <c r="E26" i="6"/>
  <c r="D26" i="6"/>
  <c r="D46" i="6" s="1"/>
  <c r="C26" i="6"/>
  <c r="L25" i="6"/>
  <c r="K25" i="6"/>
  <c r="H25" i="6"/>
  <c r="F25" i="6"/>
  <c r="L24" i="6"/>
  <c r="K24" i="6"/>
  <c r="H24" i="6"/>
  <c r="F24" i="6"/>
  <c r="L23" i="6"/>
  <c r="K23" i="6"/>
  <c r="H23" i="6"/>
  <c r="F23" i="6"/>
  <c r="L22" i="6"/>
  <c r="K22" i="6"/>
  <c r="H22" i="6"/>
  <c r="F22" i="6"/>
  <c r="L21" i="6"/>
  <c r="K21" i="6"/>
  <c r="H21" i="6"/>
  <c r="F21" i="6"/>
  <c r="L20" i="6"/>
  <c r="K20" i="6"/>
  <c r="H20" i="6"/>
  <c r="F20" i="6"/>
  <c r="L19" i="6"/>
  <c r="K19" i="6"/>
  <c r="H19" i="6"/>
  <c r="F19" i="6"/>
  <c r="L18" i="6"/>
  <c r="K18" i="6"/>
  <c r="H18" i="6"/>
  <c r="F18" i="6"/>
  <c r="L17" i="6"/>
  <c r="K17" i="6"/>
  <c r="H17" i="6"/>
  <c r="F17" i="6"/>
  <c r="J16" i="6"/>
  <c r="I16" i="6"/>
  <c r="G16" i="6"/>
  <c r="K16" i="6" s="1"/>
  <c r="E16" i="6"/>
  <c r="H16" i="6" s="1"/>
  <c r="D16" i="6"/>
  <c r="C16" i="6"/>
  <c r="F16" i="6" s="1"/>
  <c r="J15" i="6"/>
  <c r="I15" i="6"/>
  <c r="I5" i="6" s="1"/>
  <c r="G15" i="6"/>
  <c r="K15" i="6" s="1"/>
  <c r="E15" i="6"/>
  <c r="H15" i="6" s="1"/>
  <c r="D15" i="6"/>
  <c r="C15" i="6"/>
  <c r="F15" i="6" s="1"/>
  <c r="J14" i="6"/>
  <c r="I14" i="6"/>
  <c r="L14" i="6" s="1"/>
  <c r="H14" i="6"/>
  <c r="G14" i="6"/>
  <c r="K14" i="6" s="1"/>
  <c r="F14" i="6"/>
  <c r="E14" i="6"/>
  <c r="D14" i="6"/>
  <c r="C14" i="6"/>
  <c r="J13" i="6"/>
  <c r="L13" i="6" s="1"/>
  <c r="I13" i="6"/>
  <c r="H13" i="6"/>
  <c r="G13" i="6"/>
  <c r="F13" i="6"/>
  <c r="E13" i="6"/>
  <c r="D13" i="6"/>
  <c r="C13" i="6"/>
  <c r="J12" i="6"/>
  <c r="L12" i="6" s="1"/>
  <c r="I12" i="6"/>
  <c r="H12" i="6"/>
  <c r="G12" i="6"/>
  <c r="F12" i="6"/>
  <c r="E12" i="6"/>
  <c r="D12" i="6"/>
  <c r="C12" i="6"/>
  <c r="J11" i="6"/>
  <c r="L11" i="6" s="1"/>
  <c r="I11" i="6"/>
  <c r="H11" i="6"/>
  <c r="G11" i="6"/>
  <c r="F11" i="6"/>
  <c r="E11" i="6"/>
  <c r="D11" i="6"/>
  <c r="C11" i="6"/>
  <c r="J10" i="6"/>
  <c r="L10" i="6" s="1"/>
  <c r="I10" i="6"/>
  <c r="H10" i="6"/>
  <c r="G10" i="6"/>
  <c r="F10" i="6"/>
  <c r="E10" i="6"/>
  <c r="D10" i="6"/>
  <c r="C10" i="6"/>
  <c r="J9" i="6"/>
  <c r="L9" i="6" s="1"/>
  <c r="I9" i="6"/>
  <c r="H9" i="6"/>
  <c r="G9" i="6"/>
  <c r="F9" i="6"/>
  <c r="E9" i="6"/>
  <c r="D9" i="6"/>
  <c r="C9" i="6"/>
  <c r="J8" i="6"/>
  <c r="L8" i="6" s="1"/>
  <c r="I8" i="6"/>
  <c r="H8" i="6"/>
  <c r="G8" i="6"/>
  <c r="F8" i="6"/>
  <c r="E8" i="6"/>
  <c r="D8" i="6"/>
  <c r="C8" i="6"/>
  <c r="J7" i="6"/>
  <c r="L7" i="6" s="1"/>
  <c r="I7" i="6"/>
  <c r="H7" i="6"/>
  <c r="G7" i="6"/>
  <c r="F7" i="6"/>
  <c r="E7" i="6"/>
  <c r="D7" i="6"/>
  <c r="C7" i="6"/>
  <c r="J6" i="6"/>
  <c r="L6" i="6" s="1"/>
  <c r="I6" i="6"/>
  <c r="H6" i="6"/>
  <c r="G6" i="6"/>
  <c r="F6" i="6"/>
  <c r="E6" i="6"/>
  <c r="D6" i="6"/>
  <c r="C6" i="6"/>
  <c r="J5" i="6"/>
  <c r="D5" i="6"/>
  <c r="H148" i="5"/>
  <c r="G148" i="5"/>
  <c r="D148" i="5"/>
  <c r="H140" i="5"/>
  <c r="G140" i="5"/>
  <c r="D140" i="5"/>
  <c r="J139" i="5"/>
  <c r="J130" i="5" s="1"/>
  <c r="I139" i="5"/>
  <c r="F139" i="5"/>
  <c r="H139" i="5" s="1"/>
  <c r="E139" i="5"/>
  <c r="D139" i="5"/>
  <c r="C139" i="5"/>
  <c r="B139" i="5"/>
  <c r="B130" i="5" s="1"/>
  <c r="J137" i="5"/>
  <c r="I137" i="5"/>
  <c r="H137" i="5"/>
  <c r="G137" i="5"/>
  <c r="E137" i="5"/>
  <c r="C137" i="5"/>
  <c r="B137" i="5"/>
  <c r="H136" i="5"/>
  <c r="G136" i="5"/>
  <c r="D136" i="5"/>
  <c r="H135" i="5"/>
  <c r="G135" i="5"/>
  <c r="C135" i="5"/>
  <c r="D135" i="5" s="1"/>
  <c r="B135" i="5"/>
  <c r="H133" i="5"/>
  <c r="G133" i="5"/>
  <c r="D133" i="5"/>
  <c r="H132" i="5"/>
  <c r="G132" i="5"/>
  <c r="D132" i="5"/>
  <c r="H131" i="5"/>
  <c r="G131" i="5"/>
  <c r="D131" i="5"/>
  <c r="I130" i="5"/>
  <c r="E130" i="5"/>
  <c r="C130" i="5"/>
  <c r="D130" i="5" s="1"/>
  <c r="H129" i="5"/>
  <c r="G129" i="5"/>
  <c r="D129" i="5"/>
  <c r="H128" i="5"/>
  <c r="G128" i="5"/>
  <c r="D128" i="5"/>
  <c r="H127" i="5"/>
  <c r="G127" i="5"/>
  <c r="D127" i="5"/>
  <c r="H126" i="5"/>
  <c r="G126" i="5"/>
  <c r="D126" i="5"/>
  <c r="H125" i="5"/>
  <c r="G125" i="5"/>
  <c r="D125" i="5"/>
  <c r="H124" i="5"/>
  <c r="G124" i="5"/>
  <c r="D124" i="5"/>
  <c r="H123" i="5"/>
  <c r="G123" i="5"/>
  <c r="D123" i="5"/>
  <c r="J122" i="5"/>
  <c r="J121" i="5" s="1"/>
  <c r="I122" i="5"/>
  <c r="F122" i="5"/>
  <c r="E122" i="5"/>
  <c r="E121" i="5" s="1"/>
  <c r="C122" i="5"/>
  <c r="D122" i="5" s="1"/>
  <c r="B122" i="5"/>
  <c r="B121" i="5" s="1"/>
  <c r="I121" i="5"/>
  <c r="C121" i="5"/>
  <c r="D121" i="5" s="1"/>
  <c r="H119" i="5"/>
  <c r="G119" i="5"/>
  <c r="H117" i="5"/>
  <c r="G117" i="5"/>
  <c r="D117" i="5"/>
  <c r="H116" i="5"/>
  <c r="G116" i="5"/>
  <c r="D116" i="5"/>
  <c r="H115" i="5"/>
  <c r="G115" i="5"/>
  <c r="D115" i="5"/>
  <c r="H114" i="5"/>
  <c r="G114" i="5"/>
  <c r="D114" i="5"/>
  <c r="J113" i="5"/>
  <c r="I113" i="5"/>
  <c r="F113" i="5"/>
  <c r="H113" i="5" s="1"/>
  <c r="E113" i="5"/>
  <c r="C113" i="5"/>
  <c r="D113" i="5" s="1"/>
  <c r="B113" i="5"/>
  <c r="H112" i="5"/>
  <c r="C112" i="5"/>
  <c r="G112" i="5" s="1"/>
  <c r="B112" i="5"/>
  <c r="H111" i="5"/>
  <c r="F110" i="5"/>
  <c r="E110" i="5"/>
  <c r="H109" i="5"/>
  <c r="G109" i="5"/>
  <c r="H108" i="5"/>
  <c r="G108" i="5"/>
  <c r="H107" i="5"/>
  <c r="G107" i="5"/>
  <c r="J106" i="5"/>
  <c r="I106" i="5"/>
  <c r="F106" i="5"/>
  <c r="H106" i="5" s="1"/>
  <c r="E106" i="5"/>
  <c r="C106" i="5"/>
  <c r="B106" i="5"/>
  <c r="H105" i="5"/>
  <c r="G105" i="5"/>
  <c r="H104" i="5"/>
  <c r="G104" i="5"/>
  <c r="J103" i="5"/>
  <c r="I103" i="5"/>
  <c r="F103" i="5"/>
  <c r="H103" i="5" s="1"/>
  <c r="E103" i="5"/>
  <c r="C103" i="5"/>
  <c r="B103" i="5"/>
  <c r="H102" i="5"/>
  <c r="G102" i="5"/>
  <c r="H101" i="5"/>
  <c r="G101" i="5"/>
  <c r="H100" i="5"/>
  <c r="G100" i="5"/>
  <c r="J99" i="5"/>
  <c r="I99" i="5"/>
  <c r="F99" i="5"/>
  <c r="G99" i="5" s="1"/>
  <c r="E99" i="5"/>
  <c r="C99" i="5"/>
  <c r="B99" i="5"/>
  <c r="H98" i="5"/>
  <c r="G98" i="5"/>
  <c r="H97" i="5"/>
  <c r="G97" i="5"/>
  <c r="J96" i="5"/>
  <c r="I96" i="5"/>
  <c r="F96" i="5"/>
  <c r="G96" i="5" s="1"/>
  <c r="E96" i="5"/>
  <c r="C96" i="5"/>
  <c r="B96" i="5"/>
  <c r="F95" i="5"/>
  <c r="E95" i="5"/>
  <c r="F94" i="5"/>
  <c r="H94" i="5" s="1"/>
  <c r="H89" i="5"/>
  <c r="G89" i="5"/>
  <c r="D89" i="5"/>
  <c r="F88" i="5"/>
  <c r="H88" i="5" s="1"/>
  <c r="E88" i="5"/>
  <c r="C88" i="5"/>
  <c r="B88" i="5"/>
  <c r="H87" i="5"/>
  <c r="G87" i="5"/>
  <c r="D87" i="5"/>
  <c r="H86" i="5"/>
  <c r="G86" i="5"/>
  <c r="H85" i="5"/>
  <c r="G85" i="5"/>
  <c r="H84" i="5"/>
  <c r="G84" i="5"/>
  <c r="D84" i="5"/>
  <c r="H83" i="5"/>
  <c r="G83" i="5"/>
  <c r="D83" i="5"/>
  <c r="J82" i="5"/>
  <c r="I82" i="5"/>
  <c r="F82" i="5"/>
  <c r="E82" i="5"/>
  <c r="C82" i="5"/>
  <c r="B82" i="5"/>
  <c r="H81" i="5"/>
  <c r="G81" i="5"/>
  <c r="D81" i="5"/>
  <c r="H80" i="5"/>
  <c r="G80" i="5"/>
  <c r="D80" i="5"/>
  <c r="H79" i="5"/>
  <c r="G79" i="5"/>
  <c r="D79" i="5"/>
  <c r="H78" i="5"/>
  <c r="G78" i="5"/>
  <c r="D78" i="5"/>
  <c r="H77" i="5"/>
  <c r="G77" i="5"/>
  <c r="D77" i="5"/>
  <c r="H76" i="5"/>
  <c r="G76" i="5"/>
  <c r="D76" i="5"/>
  <c r="H75" i="5"/>
  <c r="G75" i="5"/>
  <c r="D75" i="5"/>
  <c r="H74" i="5"/>
  <c r="G74" i="5"/>
  <c r="D74" i="5"/>
  <c r="J73" i="5"/>
  <c r="I73" i="5"/>
  <c r="F73" i="5"/>
  <c r="E73" i="5"/>
  <c r="C73" i="5"/>
  <c r="B73" i="5"/>
  <c r="H72" i="5"/>
  <c r="G72" i="5"/>
  <c r="D72" i="5"/>
  <c r="H71" i="5"/>
  <c r="G71" i="5"/>
  <c r="D71" i="5"/>
  <c r="H70" i="5"/>
  <c r="G70" i="5"/>
  <c r="D70" i="5"/>
  <c r="J69" i="5"/>
  <c r="I69" i="5"/>
  <c r="H69" i="5"/>
  <c r="G69" i="5"/>
  <c r="D69" i="5"/>
  <c r="H68" i="5"/>
  <c r="G68" i="5"/>
  <c r="D68" i="5"/>
  <c r="H67" i="5"/>
  <c r="G67" i="5"/>
  <c r="D67" i="5"/>
  <c r="H66" i="5"/>
  <c r="G66" i="5"/>
  <c r="D66" i="5"/>
  <c r="H65" i="5"/>
  <c r="G65" i="5"/>
  <c r="D65" i="5"/>
  <c r="H64" i="5"/>
  <c r="G64" i="5"/>
  <c r="D64" i="5"/>
  <c r="H63" i="5"/>
  <c r="G63" i="5"/>
  <c r="D63" i="5"/>
  <c r="H62" i="5"/>
  <c r="G62" i="5"/>
  <c r="D62" i="5"/>
  <c r="H61" i="5"/>
  <c r="G61" i="5"/>
  <c r="D61" i="5"/>
  <c r="H60" i="5"/>
  <c r="G60" i="5"/>
  <c r="D60" i="5"/>
  <c r="H59" i="5"/>
  <c r="G59" i="5"/>
  <c r="D59" i="5"/>
  <c r="H58" i="5"/>
  <c r="G58" i="5"/>
  <c r="D58" i="5"/>
  <c r="J57" i="5"/>
  <c r="J88" i="5" s="1"/>
  <c r="I57" i="5"/>
  <c r="I135" i="5" s="1"/>
  <c r="H57" i="5"/>
  <c r="G57" i="5"/>
  <c r="D57" i="5"/>
  <c r="H56" i="5"/>
  <c r="G56" i="5"/>
  <c r="D56" i="5"/>
  <c r="H55" i="5"/>
  <c r="G55" i="5"/>
  <c r="D55" i="5"/>
  <c r="H54" i="5"/>
  <c r="G54" i="5"/>
  <c r="H53" i="5"/>
  <c r="G53" i="5"/>
  <c r="D53" i="5"/>
  <c r="H52" i="5"/>
  <c r="G52" i="5"/>
  <c r="D52" i="5"/>
  <c r="H51" i="5"/>
  <c r="G51" i="5"/>
  <c r="D51" i="5"/>
  <c r="H50" i="5"/>
  <c r="G50" i="5"/>
  <c r="D50" i="5"/>
  <c r="H49" i="5"/>
  <c r="G49" i="5"/>
  <c r="D49" i="5"/>
  <c r="J48" i="5"/>
  <c r="J38" i="5" s="1"/>
  <c r="J37" i="5" s="1"/>
  <c r="I48" i="5"/>
  <c r="I38" i="5" s="1"/>
  <c r="I37" i="5" s="1"/>
  <c r="F48" i="5"/>
  <c r="H48" i="5" s="1"/>
  <c r="E48" i="5"/>
  <c r="E38" i="5" s="1"/>
  <c r="E37" i="5" s="1"/>
  <c r="C48" i="5"/>
  <c r="D48" i="5" s="1"/>
  <c r="B48" i="5"/>
  <c r="H46" i="5"/>
  <c r="G46" i="5"/>
  <c r="D46" i="5"/>
  <c r="H45" i="5"/>
  <c r="G45" i="5"/>
  <c r="D45" i="5"/>
  <c r="H43" i="5"/>
  <c r="G43" i="5"/>
  <c r="D43" i="5"/>
  <c r="H42" i="5"/>
  <c r="G42" i="5"/>
  <c r="D42" i="5"/>
  <c r="H41" i="5"/>
  <c r="G41" i="5"/>
  <c r="D41" i="5"/>
  <c r="H40" i="5"/>
  <c r="G40" i="5"/>
  <c r="D40" i="5"/>
  <c r="H39" i="5"/>
  <c r="G39" i="5"/>
  <c r="D39" i="5"/>
  <c r="B38" i="5"/>
  <c r="B37" i="5" s="1"/>
  <c r="B5" i="5" s="1"/>
  <c r="B111" i="5" s="1"/>
  <c r="B110" i="5" s="1"/>
  <c r="B95" i="5" s="1"/>
  <c r="H36" i="5"/>
  <c r="G36" i="5"/>
  <c r="D36" i="5"/>
  <c r="H35" i="5"/>
  <c r="G35" i="5"/>
  <c r="D35" i="5"/>
  <c r="H34" i="5"/>
  <c r="G34" i="5"/>
  <c r="D34" i="5"/>
  <c r="H33" i="5"/>
  <c r="G33" i="5"/>
  <c r="D33" i="5"/>
  <c r="H32" i="5"/>
  <c r="G32" i="5"/>
  <c r="D32" i="5"/>
  <c r="H31" i="5"/>
  <c r="G31" i="5"/>
  <c r="D31" i="5"/>
  <c r="H30" i="5"/>
  <c r="G30" i="5"/>
  <c r="D30" i="5"/>
  <c r="H29" i="5"/>
  <c r="G29" i="5"/>
  <c r="D29" i="5"/>
  <c r="H28" i="5"/>
  <c r="G28" i="5"/>
  <c r="D28" i="5"/>
  <c r="H27" i="5"/>
  <c r="G27" i="5"/>
  <c r="D27" i="5"/>
  <c r="J26" i="5"/>
  <c r="J7" i="5" s="1"/>
  <c r="J8" i="5" s="1"/>
  <c r="I26" i="5"/>
  <c r="F26" i="5"/>
  <c r="H26" i="5" s="1"/>
  <c r="E26" i="5"/>
  <c r="C26" i="5"/>
  <c r="G26" i="5" s="1"/>
  <c r="B26" i="5"/>
  <c r="H25" i="5"/>
  <c r="G25" i="5"/>
  <c r="D25" i="5"/>
  <c r="H24" i="5"/>
  <c r="G24" i="5"/>
  <c r="D24" i="5"/>
  <c r="H23" i="5"/>
  <c r="G23" i="5"/>
  <c r="D23" i="5"/>
  <c r="H22" i="5"/>
  <c r="G22" i="5"/>
  <c r="D22" i="5"/>
  <c r="H21" i="5"/>
  <c r="G21" i="5"/>
  <c r="D21" i="5"/>
  <c r="H20" i="5"/>
  <c r="G20" i="5"/>
  <c r="D20" i="5"/>
  <c r="H19" i="5"/>
  <c r="G19" i="5"/>
  <c r="D19" i="5"/>
  <c r="H18" i="5"/>
  <c r="G18" i="5"/>
  <c r="D18" i="5"/>
  <c r="H17" i="5"/>
  <c r="G17" i="5"/>
  <c r="D17" i="5"/>
  <c r="H16" i="5"/>
  <c r="G16" i="5"/>
  <c r="D16" i="5"/>
  <c r="H15" i="5"/>
  <c r="G15" i="5"/>
  <c r="D15" i="5"/>
  <c r="J14" i="5"/>
  <c r="I14" i="5"/>
  <c r="F14" i="5"/>
  <c r="E14" i="5"/>
  <c r="C14" i="5"/>
  <c r="B14" i="5"/>
  <c r="F13" i="5" s="1"/>
  <c r="D13" i="5"/>
  <c r="J12" i="5"/>
  <c r="I12" i="5"/>
  <c r="F12" i="5"/>
  <c r="E12" i="5"/>
  <c r="C12" i="5"/>
  <c r="G12" i="5" s="1"/>
  <c r="B12" i="5"/>
  <c r="H11" i="5"/>
  <c r="G11" i="5"/>
  <c r="D11" i="5"/>
  <c r="C10" i="5"/>
  <c r="J9" i="5"/>
  <c r="I9" i="5"/>
  <c r="I10" i="5" s="1"/>
  <c r="F9" i="5"/>
  <c r="E9" i="5"/>
  <c r="E10" i="5" s="1"/>
  <c r="C9" i="5"/>
  <c r="B9" i="5"/>
  <c r="B7" i="5"/>
  <c r="B8" i="5" s="1"/>
  <c r="L5" i="6" l="1"/>
  <c r="C46" i="6"/>
  <c r="F26" i="6"/>
  <c r="E46" i="6"/>
  <c r="H46" i="6" s="1"/>
  <c r="H26" i="6"/>
  <c r="F7" i="5"/>
  <c r="F120" i="5" s="1"/>
  <c r="H9" i="5"/>
  <c r="E7" i="5"/>
  <c r="C38" i="5"/>
  <c r="H82" i="5"/>
  <c r="G113" i="5"/>
  <c r="G122" i="5"/>
  <c r="F130" i="5"/>
  <c r="G130" i="5" s="1"/>
  <c r="D137" i="5"/>
  <c r="C5" i="6"/>
  <c r="E5" i="6"/>
  <c r="H5" i="6" s="1"/>
  <c r="G5" i="6"/>
  <c r="K5" i="6" s="1"/>
  <c r="K6" i="6"/>
  <c r="K7" i="6"/>
  <c r="K8" i="6"/>
  <c r="K9" i="6"/>
  <c r="K10" i="6"/>
  <c r="K11" i="6"/>
  <c r="K12" i="6"/>
  <c r="K13" i="6"/>
  <c r="H106" i="6"/>
  <c r="H116" i="6"/>
  <c r="H126" i="6"/>
  <c r="H136" i="6"/>
  <c r="H146" i="6"/>
  <c r="I454" i="20"/>
  <c r="I467" i="20"/>
  <c r="L472" i="20"/>
  <c r="L15" i="6"/>
  <c r="L16" i="6"/>
  <c r="L26" i="6"/>
  <c r="L36" i="6"/>
  <c r="K48" i="6"/>
  <c r="K49" i="6"/>
  <c r="K50" i="6"/>
  <c r="K54" i="6"/>
  <c r="K55" i="6"/>
  <c r="K56" i="6"/>
  <c r="K66" i="6"/>
  <c r="K76" i="6"/>
  <c r="K86" i="6"/>
  <c r="L106" i="6"/>
  <c r="L116" i="6"/>
  <c r="L126" i="6"/>
  <c r="L136" i="6"/>
  <c r="L146" i="6"/>
  <c r="L156" i="6"/>
  <c r="L166" i="6"/>
  <c r="K186" i="6"/>
  <c r="K196" i="6"/>
  <c r="K207" i="6"/>
  <c r="E11" i="20"/>
  <c r="E17" i="20"/>
  <c r="D49" i="20"/>
  <c r="F71" i="20"/>
  <c r="D81" i="20"/>
  <c r="D263" i="20"/>
  <c r="D265" i="20" s="1"/>
  <c r="D305" i="20"/>
  <c r="D307" i="20" s="1"/>
  <c r="G307" i="20" s="1"/>
  <c r="D347" i="20"/>
  <c r="F357" i="20"/>
  <c r="F371" i="20"/>
  <c r="D389" i="20"/>
  <c r="F401" i="20"/>
  <c r="D413" i="20"/>
  <c r="F542" i="20"/>
  <c r="F569" i="20"/>
  <c r="F579" i="20"/>
  <c r="D590" i="20"/>
  <c r="L2" i="21"/>
  <c r="J112" i="5"/>
  <c r="J135" i="5"/>
  <c r="J5" i="5"/>
  <c r="J90" i="5" s="1"/>
  <c r="J91" i="5" s="1"/>
  <c r="I7" i="5"/>
  <c r="I8" i="5" s="1"/>
  <c r="I496" i="20"/>
  <c r="I438" i="20"/>
  <c r="K198" i="20"/>
  <c r="K16" i="20"/>
  <c r="K18" i="20" s="1"/>
  <c r="F81" i="20"/>
  <c r="I106" i="20"/>
  <c r="M106" i="20"/>
  <c r="F127" i="20"/>
  <c r="D165" i="20"/>
  <c r="H165" i="20"/>
  <c r="H167" i="20" s="1"/>
  <c r="I178" i="20"/>
  <c r="I319" i="20"/>
  <c r="I35" i="20"/>
  <c r="D44" i="20"/>
  <c r="G44" i="20" s="1"/>
  <c r="F49" i="20"/>
  <c r="D477" i="20"/>
  <c r="M492" i="20"/>
  <c r="I501" i="20"/>
  <c r="D521" i="20"/>
  <c r="I533" i="20"/>
  <c r="D542" i="20"/>
  <c r="H542" i="20"/>
  <c r="H544" i="20" s="1"/>
  <c r="K11" i="20"/>
  <c r="E586" i="20"/>
  <c r="E16" i="20"/>
  <c r="E56" i="20"/>
  <c r="E13" i="20"/>
  <c r="E15" i="20" s="1"/>
  <c r="E78" i="20"/>
  <c r="E22" i="20"/>
  <c r="E24" i="20" s="1"/>
  <c r="I94" i="20"/>
  <c r="M94" i="20"/>
  <c r="I116" i="20"/>
  <c r="M116" i="20"/>
  <c r="D137" i="20"/>
  <c r="F177" i="20"/>
  <c r="D205" i="20"/>
  <c r="D217" i="20"/>
  <c r="D227" i="20"/>
  <c r="M228" i="20"/>
  <c r="D237" i="20"/>
  <c r="M238" i="20"/>
  <c r="D247" i="20"/>
  <c r="M248" i="20"/>
  <c r="I269" i="20"/>
  <c r="M269" i="20"/>
  <c r="D273" i="20"/>
  <c r="D275" i="20" s="1"/>
  <c r="D287" i="20"/>
  <c r="D289" i="20" s="1"/>
  <c r="I491" i="20"/>
  <c r="I28" i="20"/>
  <c r="M28" i="20"/>
  <c r="D34" i="20"/>
  <c r="D36" i="20" s="1"/>
  <c r="G36" i="20" s="1"/>
  <c r="H34" i="20"/>
  <c r="L34" i="20" s="1"/>
  <c r="H44" i="20"/>
  <c r="L44" i="20" s="1"/>
  <c r="D59" i="20"/>
  <c r="I332" i="20"/>
  <c r="D357" i="20"/>
  <c r="H357" i="20"/>
  <c r="H359" i="20" s="1"/>
  <c r="L359" i="20" s="1"/>
  <c r="L363" i="20"/>
  <c r="I511" i="20"/>
  <c r="F553" i="20"/>
  <c r="D569" i="20"/>
  <c r="H569" i="20"/>
  <c r="H571" i="20" s="1"/>
  <c r="L571" i="20" s="1"/>
  <c r="L575" i="20"/>
  <c r="L82" i="20"/>
  <c r="H81" i="20"/>
  <c r="H83" i="20" s="1"/>
  <c r="K23" i="20"/>
  <c r="H347" i="20"/>
  <c r="H349" i="20" s="1"/>
  <c r="L349" i="20" s="1"/>
  <c r="I348" i="20"/>
  <c r="H188" i="20"/>
  <c r="H190" i="20" s="1"/>
  <c r="I189" i="20"/>
  <c r="E8" i="20"/>
  <c r="I597" i="20"/>
  <c r="E18" i="20"/>
  <c r="K67" i="20"/>
  <c r="K22" i="20"/>
  <c r="E224" i="20"/>
  <c r="E19" i="20"/>
  <c r="E21" i="20" s="1"/>
  <c r="L50" i="20"/>
  <c r="D71" i="20"/>
  <c r="H71" i="20"/>
  <c r="H73" i="20" s="1"/>
  <c r="L73" i="20" s="1"/>
  <c r="D93" i="20"/>
  <c r="H93" i="20"/>
  <c r="H95" i="20" s="1"/>
  <c r="D105" i="20"/>
  <c r="H105" i="20"/>
  <c r="H107" i="20" s="1"/>
  <c r="D115" i="20"/>
  <c r="H115" i="20"/>
  <c r="H117" i="20" s="1"/>
  <c r="D127" i="20"/>
  <c r="H127" i="20"/>
  <c r="H129" i="20" s="1"/>
  <c r="D148" i="20"/>
  <c r="H148" i="20"/>
  <c r="H150" i="20" s="1"/>
  <c r="D177" i="20"/>
  <c r="H177" i="20"/>
  <c r="H179" i="20" s="1"/>
  <c r="M206" i="20"/>
  <c r="M218" i="20"/>
  <c r="J227" i="20"/>
  <c r="J237" i="20"/>
  <c r="J247" i="20"/>
  <c r="D257" i="20"/>
  <c r="M264" i="20"/>
  <c r="G275" i="20"/>
  <c r="M288" i="20"/>
  <c r="J287" i="20"/>
  <c r="J289" i="20" s="1"/>
  <c r="M289" i="20" s="1"/>
  <c r="M274" i="20"/>
  <c r="I312" i="20"/>
  <c r="D318" i="20"/>
  <c r="D320" i="20" s="1"/>
  <c r="I324" i="20"/>
  <c r="M324" i="20"/>
  <c r="D331" i="20"/>
  <c r="D333" i="20" s="1"/>
  <c r="G333" i="20" s="1"/>
  <c r="H331" i="20"/>
  <c r="H333" i="20" s="1"/>
  <c r="L333" i="20" s="1"/>
  <c r="L343" i="20"/>
  <c r="M348" i="20"/>
  <c r="L353" i="20"/>
  <c r="D371" i="20"/>
  <c r="H371" i="20"/>
  <c r="H373" i="20" s="1"/>
  <c r="L373" i="20" s="1"/>
  <c r="L377" i="20"/>
  <c r="D401" i="20"/>
  <c r="H401" i="20"/>
  <c r="H403" i="20" s="1"/>
  <c r="D426" i="20"/>
  <c r="H426" i="20"/>
  <c r="H428" i="20" s="1"/>
  <c r="D453" i="20"/>
  <c r="H453" i="20"/>
  <c r="H455" i="20" s="1"/>
  <c r="M467" i="20"/>
  <c r="D490" i="20"/>
  <c r="D492" i="20" s="1"/>
  <c r="G492" i="20" s="1"/>
  <c r="H490" i="20"/>
  <c r="H492" i="20" s="1"/>
  <c r="L492" i="20" s="1"/>
  <c r="D510" i="20"/>
  <c r="H510" i="20"/>
  <c r="H512" i="20" s="1"/>
  <c r="D532" i="20"/>
  <c r="H532" i="20"/>
  <c r="H534" i="20" s="1"/>
  <c r="D553" i="20"/>
  <c r="L565" i="20"/>
  <c r="D579" i="20"/>
  <c r="H579" i="20"/>
  <c r="H581" i="20" s="1"/>
  <c r="L581" i="20" s="1"/>
  <c r="L585" i="20"/>
  <c r="I492" i="20"/>
  <c r="L584" i="20"/>
  <c r="L592" i="20"/>
  <c r="L554" i="20"/>
  <c r="K14" i="20"/>
  <c r="K56" i="20"/>
  <c r="K13" i="20"/>
  <c r="K15" i="20" s="1"/>
  <c r="L54" i="20"/>
  <c r="H49" i="20"/>
  <c r="H51" i="20" s="1"/>
  <c r="L51" i="20" s="1"/>
  <c r="L384" i="20"/>
  <c r="M320" i="20"/>
  <c r="L319" i="20"/>
  <c r="M319" i="20"/>
  <c r="I320" i="20"/>
  <c r="M297" i="20"/>
  <c r="I297" i="20"/>
  <c r="H287" i="20"/>
  <c r="H289" i="20" s="1"/>
  <c r="L289" i="20" s="1"/>
  <c r="I288" i="20"/>
  <c r="M280" i="20"/>
  <c r="I280" i="20"/>
  <c r="H273" i="20"/>
  <c r="H275" i="20" s="1"/>
  <c r="L275" i="20" s="1"/>
  <c r="I274" i="20"/>
  <c r="H263" i="20"/>
  <c r="H265" i="20" s="1"/>
  <c r="L265" i="20" s="1"/>
  <c r="I264" i="20"/>
  <c r="M258" i="20"/>
  <c r="I258" i="20"/>
  <c r="H247" i="20"/>
  <c r="H249" i="20" s="1"/>
  <c r="L249" i="20" s="1"/>
  <c r="I248" i="20"/>
  <c r="L385" i="20"/>
  <c r="L383" i="20"/>
  <c r="H237" i="20"/>
  <c r="H239" i="20" s="1"/>
  <c r="L239" i="20" s="1"/>
  <c r="I238" i="20"/>
  <c r="H227" i="20"/>
  <c r="H229" i="20" s="1"/>
  <c r="I228" i="20"/>
  <c r="K224" i="20"/>
  <c r="K19" i="20"/>
  <c r="K20" i="20"/>
  <c r="H217" i="20"/>
  <c r="H219" i="20" s="1"/>
  <c r="I218" i="20"/>
  <c r="H205" i="20"/>
  <c r="H207" i="20" s="1"/>
  <c r="I206" i="20"/>
  <c r="D38" i="5"/>
  <c r="J23" i="20"/>
  <c r="G82" i="5"/>
  <c r="D82" i="5"/>
  <c r="F38" i="5"/>
  <c r="F37" i="5" s="1"/>
  <c r="F5" i="5" s="1"/>
  <c r="F90" i="5" s="1"/>
  <c r="G48" i="5"/>
  <c r="H37" i="5"/>
  <c r="J10" i="5"/>
  <c r="H13" i="5"/>
  <c r="H12" i="5"/>
  <c r="B10" i="5"/>
  <c r="B120" i="5"/>
  <c r="D10" i="5"/>
  <c r="E8" i="5"/>
  <c r="E6" i="5"/>
  <c r="E118" i="5"/>
  <c r="E5" i="5"/>
  <c r="E90" i="5" s="1"/>
  <c r="E36" i="20"/>
  <c r="E10" i="20"/>
  <c r="K10" i="20"/>
  <c r="K36" i="20"/>
  <c r="I118" i="5"/>
  <c r="E120" i="5"/>
  <c r="M36" i="20"/>
  <c r="D9" i="5"/>
  <c r="B90" i="5"/>
  <c r="B92" i="5"/>
  <c r="H95" i="5"/>
  <c r="H96" i="5"/>
  <c r="H99" i="5"/>
  <c r="H110" i="5"/>
  <c r="B118" i="5"/>
  <c r="F118" i="5"/>
  <c r="J118" i="5"/>
  <c r="J120" i="5"/>
  <c r="H122" i="5"/>
  <c r="H130" i="5"/>
  <c r="J46" i="6"/>
  <c r="L46" i="6" s="1"/>
  <c r="D46" i="20"/>
  <c r="G46" i="20" s="1"/>
  <c r="J51" i="20"/>
  <c r="M51" i="20" s="1"/>
  <c r="M49" i="20"/>
  <c r="H67" i="20"/>
  <c r="L67" i="20" s="1"/>
  <c r="J73" i="20"/>
  <c r="M73" i="20" s="1"/>
  <c r="M71" i="20"/>
  <c r="B6" i="5"/>
  <c r="F6" i="5"/>
  <c r="J6" i="5"/>
  <c r="C7" i="5"/>
  <c r="C120" i="5" s="1"/>
  <c r="F8" i="5"/>
  <c r="G9" i="5"/>
  <c r="F10" i="5"/>
  <c r="D12" i="5"/>
  <c r="E13" i="5"/>
  <c r="D26" i="5"/>
  <c r="C37" i="5"/>
  <c r="D37" i="5" s="1"/>
  <c r="G88" i="5"/>
  <c r="I88" i="5"/>
  <c r="C94" i="5"/>
  <c r="G94" i="5"/>
  <c r="G103" i="5"/>
  <c r="G106" i="5"/>
  <c r="I112" i="5"/>
  <c r="F121" i="5"/>
  <c r="G139" i="5"/>
  <c r="K26" i="6"/>
  <c r="D11" i="20"/>
  <c r="F11" i="20"/>
  <c r="H11" i="20"/>
  <c r="J11" i="20"/>
  <c r="D14" i="20"/>
  <c r="F14" i="20"/>
  <c r="H14" i="20"/>
  <c r="L14" i="20" s="1"/>
  <c r="J14" i="20"/>
  <c r="D17" i="20"/>
  <c r="F17" i="20"/>
  <c r="H17" i="20"/>
  <c r="L17" i="20" s="1"/>
  <c r="J17" i="20"/>
  <c r="M17" i="20" s="1"/>
  <c r="D20" i="20"/>
  <c r="F20" i="20"/>
  <c r="H20" i="20"/>
  <c r="L20" i="20" s="1"/>
  <c r="J20" i="20"/>
  <c r="D23" i="20"/>
  <c r="F23" i="20"/>
  <c r="H23" i="20"/>
  <c r="D27" i="20"/>
  <c r="F27" i="20"/>
  <c r="H27" i="20"/>
  <c r="J27" i="20"/>
  <c r="G34" i="20"/>
  <c r="I34" i="20"/>
  <c r="M34" i="20"/>
  <c r="H36" i="20"/>
  <c r="L36" i="20" s="1"/>
  <c r="D39" i="20"/>
  <c r="F39" i="20"/>
  <c r="H39" i="20"/>
  <c r="J39" i="20"/>
  <c r="I44" i="20"/>
  <c r="M45" i="20"/>
  <c r="J44" i="20"/>
  <c r="D51" i="20"/>
  <c r="G49" i="20"/>
  <c r="L49" i="20"/>
  <c r="G55" i="20"/>
  <c r="D54" i="20"/>
  <c r="I55" i="20"/>
  <c r="F54" i="20"/>
  <c r="M55" i="20"/>
  <c r="J54" i="20"/>
  <c r="L55" i="20"/>
  <c r="D61" i="20"/>
  <c r="G59" i="20"/>
  <c r="L61" i="20"/>
  <c r="L59" i="20"/>
  <c r="G66" i="20"/>
  <c r="D65" i="20"/>
  <c r="I66" i="20"/>
  <c r="F65" i="20"/>
  <c r="M66" i="20"/>
  <c r="J65" i="20"/>
  <c r="L66" i="20"/>
  <c r="D73" i="20"/>
  <c r="G71" i="20"/>
  <c r="L71" i="20"/>
  <c r="G77" i="20"/>
  <c r="D76" i="20"/>
  <c r="I77" i="20"/>
  <c r="F76" i="20"/>
  <c r="M77" i="20"/>
  <c r="J76" i="20"/>
  <c r="L77" i="20"/>
  <c r="D83" i="20"/>
  <c r="G81" i="20"/>
  <c r="L83" i="20"/>
  <c r="G88" i="20"/>
  <c r="D87" i="20"/>
  <c r="I88" i="20"/>
  <c r="F87" i="20"/>
  <c r="M88" i="20"/>
  <c r="J87" i="20"/>
  <c r="L88" i="20"/>
  <c r="D95" i="20"/>
  <c r="G93" i="20"/>
  <c r="L95" i="20"/>
  <c r="L93" i="20"/>
  <c r="G99" i="20"/>
  <c r="D98" i="20"/>
  <c r="I99" i="20"/>
  <c r="F98" i="20"/>
  <c r="M99" i="20"/>
  <c r="J98" i="20"/>
  <c r="L99" i="20"/>
  <c r="D107" i="20"/>
  <c r="G105" i="20"/>
  <c r="L107" i="20"/>
  <c r="L105" i="20"/>
  <c r="G111" i="20"/>
  <c r="D110" i="20"/>
  <c r="I111" i="20"/>
  <c r="F110" i="20"/>
  <c r="M111" i="20"/>
  <c r="J110" i="20"/>
  <c r="L111" i="20"/>
  <c r="D117" i="20"/>
  <c r="G115" i="20"/>
  <c r="L117" i="20"/>
  <c r="L115" i="20"/>
  <c r="G122" i="20"/>
  <c r="D121" i="20"/>
  <c r="I122" i="20"/>
  <c r="F121" i="20"/>
  <c r="M122" i="20"/>
  <c r="J121" i="20"/>
  <c r="L122" i="20"/>
  <c r="D129" i="20"/>
  <c r="G127" i="20"/>
  <c r="L129" i="20"/>
  <c r="L127" i="20"/>
  <c r="G133" i="20"/>
  <c r="D132" i="20"/>
  <c r="I133" i="20"/>
  <c r="F132" i="20"/>
  <c r="M133" i="20"/>
  <c r="J132" i="20"/>
  <c r="L133" i="20"/>
  <c r="D139" i="20"/>
  <c r="G137" i="20"/>
  <c r="L139" i="20"/>
  <c r="L137" i="20"/>
  <c r="G143" i="20"/>
  <c r="D142" i="20"/>
  <c r="I143" i="20"/>
  <c r="F142" i="20"/>
  <c r="M143" i="20"/>
  <c r="J142" i="20"/>
  <c r="L143" i="20"/>
  <c r="D150" i="20"/>
  <c r="G148" i="20"/>
  <c r="L150" i="20"/>
  <c r="L148" i="20"/>
  <c r="G160" i="20"/>
  <c r="D159" i="20"/>
  <c r="I160" i="20"/>
  <c r="F159" i="20"/>
  <c r="M160" i="20"/>
  <c r="J159" i="20"/>
  <c r="L160" i="20"/>
  <c r="F167" i="20"/>
  <c r="I167" i="20" s="1"/>
  <c r="I165" i="20"/>
  <c r="J167" i="20"/>
  <c r="M167" i="20" s="1"/>
  <c r="M165" i="20"/>
  <c r="F179" i="20"/>
  <c r="I179" i="20" s="1"/>
  <c r="I177" i="20"/>
  <c r="J179" i="20"/>
  <c r="M179" i="20" s="1"/>
  <c r="M177" i="20"/>
  <c r="F190" i="20"/>
  <c r="I190" i="20" s="1"/>
  <c r="I188" i="20"/>
  <c r="J190" i="20"/>
  <c r="M190" i="20" s="1"/>
  <c r="M188" i="20"/>
  <c r="F207" i="20"/>
  <c r="I207" i="20" s="1"/>
  <c r="J207" i="20"/>
  <c r="M207" i="20" s="1"/>
  <c r="M205" i="20"/>
  <c r="F219" i="20"/>
  <c r="I219" i="20" s="1"/>
  <c r="I217" i="20"/>
  <c r="J219" i="20"/>
  <c r="M219" i="20" s="1"/>
  <c r="M217" i="20"/>
  <c r="F229" i="20"/>
  <c r="I229" i="20" s="1"/>
  <c r="I227" i="20"/>
  <c r="J229" i="20"/>
  <c r="M229" i="20" s="1"/>
  <c r="M227" i="20"/>
  <c r="F239" i="20"/>
  <c r="I239" i="20" s="1"/>
  <c r="J239" i="20"/>
  <c r="M239" i="20" s="1"/>
  <c r="M237" i="20"/>
  <c r="F249" i="20"/>
  <c r="I247" i="20"/>
  <c r="J249" i="20"/>
  <c r="M249" i="20" s="1"/>
  <c r="M247" i="20"/>
  <c r="L257" i="20"/>
  <c r="H259" i="20"/>
  <c r="L259" i="20" s="1"/>
  <c r="L279" i="20"/>
  <c r="H281" i="20"/>
  <c r="L281" i="20" s="1"/>
  <c r="L311" i="20"/>
  <c r="H313" i="20"/>
  <c r="L313" i="20" s="1"/>
  <c r="H338" i="20"/>
  <c r="L338" i="20" s="1"/>
  <c r="L336" i="20"/>
  <c r="H7" i="5"/>
  <c r="F92" i="5"/>
  <c r="H46" i="20"/>
  <c r="L46" i="20" s="1"/>
  <c r="F51" i="20"/>
  <c r="I51" i="20" s="1"/>
  <c r="I49" i="20"/>
  <c r="H56" i="20"/>
  <c r="L56" i="20" s="1"/>
  <c r="F61" i="20"/>
  <c r="I61" i="20" s="1"/>
  <c r="I59" i="20"/>
  <c r="J61" i="20"/>
  <c r="M61" i="20" s="1"/>
  <c r="M59" i="20"/>
  <c r="F73" i="20"/>
  <c r="I71" i="20"/>
  <c r="H78" i="20"/>
  <c r="L78" i="20" s="1"/>
  <c r="F83" i="20"/>
  <c r="I83" i="20" s="1"/>
  <c r="I81" i="20"/>
  <c r="J83" i="20"/>
  <c r="M83" i="20" s="1"/>
  <c r="M81" i="20"/>
  <c r="H89" i="20"/>
  <c r="L89" i="20" s="1"/>
  <c r="F95" i="20"/>
  <c r="I95" i="20" s="1"/>
  <c r="I93" i="20"/>
  <c r="J95" i="20"/>
  <c r="M95" i="20" s="1"/>
  <c r="M93" i="20"/>
  <c r="H100" i="20"/>
  <c r="L100" i="20" s="1"/>
  <c r="F107" i="20"/>
  <c r="I107" i="20" s="1"/>
  <c r="I105" i="20"/>
  <c r="J107" i="20"/>
  <c r="M107" i="20" s="1"/>
  <c r="M105" i="20"/>
  <c r="H112" i="20"/>
  <c r="L112" i="20" s="1"/>
  <c r="F117" i="20"/>
  <c r="I117" i="20" s="1"/>
  <c r="I115" i="20"/>
  <c r="J117" i="20"/>
  <c r="M117" i="20" s="1"/>
  <c r="M115" i="20"/>
  <c r="H123" i="20"/>
  <c r="L123" i="20" s="1"/>
  <c r="F129" i="20"/>
  <c r="I129" i="20" s="1"/>
  <c r="I127" i="20"/>
  <c r="J129" i="20"/>
  <c r="M129" i="20" s="1"/>
  <c r="M127" i="20"/>
  <c r="H134" i="20"/>
  <c r="L134" i="20" s="1"/>
  <c r="F139" i="20"/>
  <c r="I139" i="20" s="1"/>
  <c r="I137" i="20"/>
  <c r="J139" i="20"/>
  <c r="M139" i="20" s="1"/>
  <c r="M137" i="20"/>
  <c r="H144" i="20"/>
  <c r="L144" i="20" s="1"/>
  <c r="F150" i="20"/>
  <c r="I150" i="20" s="1"/>
  <c r="I148" i="20"/>
  <c r="J150" i="20"/>
  <c r="M150" i="20" s="1"/>
  <c r="M148" i="20"/>
  <c r="H161" i="20"/>
  <c r="L161" i="20" s="1"/>
  <c r="H171" i="20"/>
  <c r="L172" i="20"/>
  <c r="H183" i="20"/>
  <c r="L184" i="20"/>
  <c r="H196" i="20"/>
  <c r="H16" i="20" s="1"/>
  <c r="L197" i="20"/>
  <c r="H212" i="20"/>
  <c r="L213" i="20"/>
  <c r="H222" i="20"/>
  <c r="L223" i="20"/>
  <c r="H232" i="20"/>
  <c r="L233" i="20"/>
  <c r="H242" i="20"/>
  <c r="L243" i="20"/>
  <c r="H252" i="20"/>
  <c r="L253" i="20"/>
  <c r="D167" i="20"/>
  <c r="G167" i="20" s="1"/>
  <c r="G165" i="20"/>
  <c r="L167" i="20"/>
  <c r="L165" i="20"/>
  <c r="G172" i="20"/>
  <c r="D171" i="20"/>
  <c r="I172" i="20"/>
  <c r="F171" i="20"/>
  <c r="M172" i="20"/>
  <c r="J171" i="20"/>
  <c r="D179" i="20"/>
  <c r="G179" i="20" s="1"/>
  <c r="G177" i="20"/>
  <c r="L179" i="20"/>
  <c r="L177" i="20"/>
  <c r="G184" i="20"/>
  <c r="D183" i="20"/>
  <c r="I184" i="20"/>
  <c r="F183" i="20"/>
  <c r="M184" i="20"/>
  <c r="J183" i="20"/>
  <c r="D190" i="20"/>
  <c r="G190" i="20" s="1"/>
  <c r="G188" i="20"/>
  <c r="L190" i="20"/>
  <c r="L188" i="20"/>
  <c r="G197" i="20"/>
  <c r="D196" i="20"/>
  <c r="I197" i="20"/>
  <c r="F196" i="20"/>
  <c r="M197" i="20"/>
  <c r="J196" i="20"/>
  <c r="D207" i="20"/>
  <c r="G207" i="20" s="1"/>
  <c r="G205" i="20"/>
  <c r="L207" i="20"/>
  <c r="G213" i="20"/>
  <c r="D212" i="20"/>
  <c r="I213" i="20"/>
  <c r="F212" i="20"/>
  <c r="M213" i="20"/>
  <c r="J212" i="20"/>
  <c r="D219" i="20"/>
  <c r="G219" i="20" s="1"/>
  <c r="G217" i="20"/>
  <c r="L219" i="20"/>
  <c r="L217" i="20"/>
  <c r="G223" i="20"/>
  <c r="D222" i="20"/>
  <c r="I223" i="20"/>
  <c r="F222" i="20"/>
  <c r="M223" i="20"/>
  <c r="J222" i="20"/>
  <c r="D229" i="20"/>
  <c r="G229" i="20" s="1"/>
  <c r="G227" i="20"/>
  <c r="L229" i="20"/>
  <c r="L227" i="20"/>
  <c r="G233" i="20"/>
  <c r="D232" i="20"/>
  <c r="I233" i="20"/>
  <c r="F232" i="20"/>
  <c r="M233" i="20"/>
  <c r="J232" i="20"/>
  <c r="D239" i="20"/>
  <c r="G239" i="20" s="1"/>
  <c r="G237" i="20"/>
  <c r="L237" i="20"/>
  <c r="G243" i="20"/>
  <c r="D242" i="20"/>
  <c r="I243" i="20"/>
  <c r="F242" i="20"/>
  <c r="M243" i="20"/>
  <c r="J242" i="20"/>
  <c r="D249" i="20"/>
  <c r="G249" i="20" s="1"/>
  <c r="G247" i="20"/>
  <c r="G253" i="20"/>
  <c r="D252" i="20"/>
  <c r="I253" i="20"/>
  <c r="F252" i="20"/>
  <c r="M253" i="20"/>
  <c r="J252" i="20"/>
  <c r="D259" i="20"/>
  <c r="G265" i="20"/>
  <c r="L268" i="20"/>
  <c r="H270" i="20"/>
  <c r="L270" i="20" s="1"/>
  <c r="M275" i="20"/>
  <c r="G289" i="20"/>
  <c r="L296" i="20"/>
  <c r="H298" i="20"/>
  <c r="L298" i="20" s="1"/>
  <c r="I307" i="20"/>
  <c r="M307" i="20"/>
  <c r="G320" i="20"/>
  <c r="L323" i="20"/>
  <c r="H325" i="20"/>
  <c r="L325" i="20" s="1"/>
  <c r="I333" i="20"/>
  <c r="M333" i="20"/>
  <c r="L258" i="20"/>
  <c r="L263" i="20"/>
  <c r="L269" i="20"/>
  <c r="L273" i="20"/>
  <c r="L280" i="20"/>
  <c r="L297" i="20"/>
  <c r="L305" i="20"/>
  <c r="L312" i="20"/>
  <c r="L318" i="20"/>
  <c r="L324" i="20"/>
  <c r="L331" i="20"/>
  <c r="L337" i="20"/>
  <c r="G343" i="20"/>
  <c r="D342" i="20"/>
  <c r="I343" i="20"/>
  <c r="F342" i="20"/>
  <c r="M343" i="20"/>
  <c r="J342" i="20"/>
  <c r="D349" i="20"/>
  <c r="G347" i="20"/>
  <c r="G353" i="20"/>
  <c r="D352" i="20"/>
  <c r="I353" i="20"/>
  <c r="F352" i="20"/>
  <c r="M353" i="20"/>
  <c r="J352" i="20"/>
  <c r="D359" i="20"/>
  <c r="G357" i="20"/>
  <c r="L357" i="20"/>
  <c r="G363" i="20"/>
  <c r="D362" i="20"/>
  <c r="I363" i="20"/>
  <c r="F362" i="20"/>
  <c r="M363" i="20"/>
  <c r="J362" i="20"/>
  <c r="D373" i="20"/>
  <c r="G371" i="20"/>
  <c r="L371" i="20"/>
  <c r="G377" i="20"/>
  <c r="D376" i="20"/>
  <c r="I377" i="20"/>
  <c r="F376" i="20"/>
  <c r="M377" i="20"/>
  <c r="J376" i="20"/>
  <c r="F385" i="20"/>
  <c r="I385" i="20" s="1"/>
  <c r="I383" i="20"/>
  <c r="J385" i="20"/>
  <c r="M385" i="20" s="1"/>
  <c r="M383" i="20"/>
  <c r="D385" i="20"/>
  <c r="G385" i="20" s="1"/>
  <c r="F391" i="20"/>
  <c r="I391" i="20" s="1"/>
  <c r="I389" i="20"/>
  <c r="J391" i="20"/>
  <c r="M391" i="20" s="1"/>
  <c r="M389" i="20"/>
  <c r="F403" i="20"/>
  <c r="I403" i="20" s="1"/>
  <c r="I401" i="20"/>
  <c r="J403" i="20"/>
  <c r="M403" i="20" s="1"/>
  <c r="M401" i="20"/>
  <c r="F415" i="20"/>
  <c r="I415" i="20" s="1"/>
  <c r="I413" i="20"/>
  <c r="J415" i="20"/>
  <c r="M415" i="20" s="1"/>
  <c r="M413" i="20"/>
  <c r="F428" i="20"/>
  <c r="I428" i="20" s="1"/>
  <c r="I426" i="20"/>
  <c r="J428" i="20"/>
  <c r="M428" i="20" s="1"/>
  <c r="M426" i="20"/>
  <c r="F439" i="20"/>
  <c r="I439" i="20" s="1"/>
  <c r="I437" i="20"/>
  <c r="J439" i="20"/>
  <c r="M439" i="20" s="1"/>
  <c r="M437" i="20"/>
  <c r="F455" i="20"/>
  <c r="I455" i="20" s="1"/>
  <c r="I453" i="20"/>
  <c r="J455" i="20"/>
  <c r="M455" i="20" s="1"/>
  <c r="M453" i="20"/>
  <c r="F257" i="20"/>
  <c r="J257" i="20"/>
  <c r="G263" i="20"/>
  <c r="M263" i="20"/>
  <c r="D268" i="20"/>
  <c r="F268" i="20"/>
  <c r="J268" i="20"/>
  <c r="G273" i="20"/>
  <c r="I273" i="20"/>
  <c r="M273" i="20"/>
  <c r="D279" i="20"/>
  <c r="F279" i="20"/>
  <c r="J279" i="20"/>
  <c r="G287" i="20"/>
  <c r="M287" i="20"/>
  <c r="D296" i="20"/>
  <c r="F296" i="20"/>
  <c r="J296" i="20"/>
  <c r="G305" i="20"/>
  <c r="I305" i="20"/>
  <c r="M305" i="20"/>
  <c r="D311" i="20"/>
  <c r="F311" i="20"/>
  <c r="J311" i="20"/>
  <c r="G318" i="20"/>
  <c r="I318" i="20"/>
  <c r="M318" i="20"/>
  <c r="D323" i="20"/>
  <c r="F323" i="20"/>
  <c r="J323" i="20"/>
  <c r="G331" i="20"/>
  <c r="I331" i="20"/>
  <c r="M331" i="20"/>
  <c r="D336" i="20"/>
  <c r="F336" i="20"/>
  <c r="J336" i="20"/>
  <c r="H344" i="20"/>
  <c r="L344" i="20" s="1"/>
  <c r="F349" i="20"/>
  <c r="I349" i="20" s="1"/>
  <c r="J349" i="20"/>
  <c r="M349" i="20" s="1"/>
  <c r="M347" i="20"/>
  <c r="H354" i="20"/>
  <c r="L354" i="20" s="1"/>
  <c r="F359" i="20"/>
  <c r="I359" i="20" s="1"/>
  <c r="I357" i="20"/>
  <c r="J359" i="20"/>
  <c r="M359" i="20" s="1"/>
  <c r="M357" i="20"/>
  <c r="H364" i="20"/>
  <c r="L364" i="20" s="1"/>
  <c r="F373" i="20"/>
  <c r="I373" i="20" s="1"/>
  <c r="I371" i="20"/>
  <c r="J373" i="20"/>
  <c r="M373" i="20" s="1"/>
  <c r="M371" i="20"/>
  <c r="H378" i="20"/>
  <c r="L378" i="20" s="1"/>
  <c r="H394" i="20"/>
  <c r="L395" i="20"/>
  <c r="H406" i="20"/>
  <c r="L407" i="20"/>
  <c r="L419" i="20"/>
  <c r="H432" i="20"/>
  <c r="L433" i="20"/>
  <c r="H447" i="20"/>
  <c r="L448" i="20"/>
  <c r="D391" i="20"/>
  <c r="G389" i="20"/>
  <c r="L391" i="20"/>
  <c r="L389" i="20"/>
  <c r="G395" i="20"/>
  <c r="D394" i="20"/>
  <c r="I395" i="20"/>
  <c r="F394" i="20"/>
  <c r="M395" i="20"/>
  <c r="J394" i="20"/>
  <c r="D403" i="20"/>
  <c r="G401" i="20"/>
  <c r="L403" i="20"/>
  <c r="L401" i="20"/>
  <c r="G407" i="20"/>
  <c r="D406" i="20"/>
  <c r="I407" i="20"/>
  <c r="F406" i="20"/>
  <c r="M407" i="20"/>
  <c r="J406" i="20"/>
  <c r="D415" i="20"/>
  <c r="G413" i="20"/>
  <c r="L415" i="20"/>
  <c r="L413" i="20"/>
  <c r="G419" i="20"/>
  <c r="I419" i="20"/>
  <c r="M419" i="20"/>
  <c r="D428" i="20"/>
  <c r="G426" i="20"/>
  <c r="L428" i="20"/>
  <c r="L426" i="20"/>
  <c r="G433" i="20"/>
  <c r="D432" i="20"/>
  <c r="I433" i="20"/>
  <c r="F432" i="20"/>
  <c r="M433" i="20"/>
  <c r="J432" i="20"/>
  <c r="D439" i="20"/>
  <c r="G437" i="20"/>
  <c r="L439" i="20"/>
  <c r="L437" i="20"/>
  <c r="G448" i="20"/>
  <c r="D447" i="20"/>
  <c r="I448" i="20"/>
  <c r="F447" i="20"/>
  <c r="M448" i="20"/>
  <c r="J447" i="20"/>
  <c r="D455" i="20"/>
  <c r="G453" i="20"/>
  <c r="L455" i="20"/>
  <c r="L453" i="20"/>
  <c r="G461" i="20"/>
  <c r="D460" i="20"/>
  <c r="I461" i="20"/>
  <c r="F460" i="20"/>
  <c r="M461" i="20"/>
  <c r="J460" i="20"/>
  <c r="L461" i="20"/>
  <c r="D468" i="20"/>
  <c r="G466" i="20"/>
  <c r="L468" i="20"/>
  <c r="L466" i="20"/>
  <c r="G473" i="20"/>
  <c r="D472" i="20"/>
  <c r="I473" i="20"/>
  <c r="F472" i="20"/>
  <c r="M473" i="20"/>
  <c r="J472" i="20"/>
  <c r="L473" i="20"/>
  <c r="D479" i="20"/>
  <c r="G477" i="20"/>
  <c r="L477" i="20"/>
  <c r="L495" i="20"/>
  <c r="H497" i="20"/>
  <c r="L497" i="20" s="1"/>
  <c r="H462" i="20"/>
  <c r="L462" i="20" s="1"/>
  <c r="F468" i="20"/>
  <c r="I468" i="20" s="1"/>
  <c r="I466" i="20"/>
  <c r="J468" i="20"/>
  <c r="M468" i="20" s="1"/>
  <c r="M466" i="20"/>
  <c r="H474" i="20"/>
  <c r="L474" i="20" s="1"/>
  <c r="F479" i="20"/>
  <c r="I479" i="20" s="1"/>
  <c r="I477" i="20"/>
  <c r="J479" i="20"/>
  <c r="M479" i="20" s="1"/>
  <c r="M477" i="20"/>
  <c r="L483" i="20"/>
  <c r="H485" i="20"/>
  <c r="L485" i="20" s="1"/>
  <c r="L484" i="20"/>
  <c r="L490" i="20"/>
  <c r="L496" i="20"/>
  <c r="D502" i="20"/>
  <c r="G500" i="20"/>
  <c r="F502" i="20"/>
  <c r="I502" i="20" s="1"/>
  <c r="I500" i="20"/>
  <c r="J502" i="20"/>
  <c r="M502" i="20" s="1"/>
  <c r="M500" i="20"/>
  <c r="H507" i="20"/>
  <c r="L507" i="20" s="1"/>
  <c r="F512" i="20"/>
  <c r="I512" i="20" s="1"/>
  <c r="I510" i="20"/>
  <c r="J512" i="20"/>
  <c r="M512" i="20" s="1"/>
  <c r="M510" i="20"/>
  <c r="H517" i="20"/>
  <c r="L517" i="20" s="1"/>
  <c r="F523" i="20"/>
  <c r="I523" i="20" s="1"/>
  <c r="I521" i="20"/>
  <c r="J523" i="20"/>
  <c r="M523" i="20" s="1"/>
  <c r="M521" i="20"/>
  <c r="H528" i="20"/>
  <c r="L528" i="20" s="1"/>
  <c r="F534" i="20"/>
  <c r="I534" i="20" s="1"/>
  <c r="I532" i="20"/>
  <c r="J534" i="20"/>
  <c r="M534" i="20" s="1"/>
  <c r="M532" i="20"/>
  <c r="H539" i="20"/>
  <c r="L539" i="20" s="1"/>
  <c r="F544" i="20"/>
  <c r="I544" i="20" s="1"/>
  <c r="I542" i="20"/>
  <c r="J544" i="20"/>
  <c r="M544" i="20" s="1"/>
  <c r="M542" i="20"/>
  <c r="H550" i="20"/>
  <c r="L550" i="20" s="1"/>
  <c r="F555" i="20"/>
  <c r="I555" i="20" s="1"/>
  <c r="I553" i="20"/>
  <c r="J555" i="20"/>
  <c r="M555" i="20" s="1"/>
  <c r="M553" i="20"/>
  <c r="H561" i="20"/>
  <c r="L561" i="20" s="1"/>
  <c r="G565" i="20"/>
  <c r="D564" i="20"/>
  <c r="I565" i="20"/>
  <c r="F564" i="20"/>
  <c r="M565" i="20"/>
  <c r="J564" i="20"/>
  <c r="D581" i="20"/>
  <c r="G579" i="20"/>
  <c r="L579" i="20"/>
  <c r="G585" i="20"/>
  <c r="D584" i="20"/>
  <c r="I585" i="20"/>
  <c r="F584" i="20"/>
  <c r="M585" i="20"/>
  <c r="J584" i="20"/>
  <c r="D483" i="20"/>
  <c r="F483" i="20"/>
  <c r="J483" i="20"/>
  <c r="G490" i="20"/>
  <c r="I490" i="20"/>
  <c r="M490" i="20"/>
  <c r="D495" i="20"/>
  <c r="F495" i="20"/>
  <c r="J495" i="20"/>
  <c r="L502" i="20"/>
  <c r="L500" i="20"/>
  <c r="G506" i="20"/>
  <c r="D505" i="20"/>
  <c r="I506" i="20"/>
  <c r="F505" i="20"/>
  <c r="M506" i="20"/>
  <c r="J505" i="20"/>
  <c r="L506" i="20"/>
  <c r="D512" i="20"/>
  <c r="G512" i="20" s="1"/>
  <c r="G510" i="20"/>
  <c r="L512" i="20"/>
  <c r="L510" i="20"/>
  <c r="G516" i="20"/>
  <c r="D515" i="20"/>
  <c r="I516" i="20"/>
  <c r="F515" i="20"/>
  <c r="M516" i="20"/>
  <c r="J515" i="20"/>
  <c r="L516" i="20"/>
  <c r="D523" i="20"/>
  <c r="G523" i="20" s="1"/>
  <c r="G521" i="20"/>
  <c r="L523" i="20"/>
  <c r="L521" i="20"/>
  <c r="G527" i="20"/>
  <c r="D526" i="20"/>
  <c r="I527" i="20"/>
  <c r="F526" i="20"/>
  <c r="M527" i="20"/>
  <c r="J526" i="20"/>
  <c r="L527" i="20"/>
  <c r="D534" i="20"/>
  <c r="G534" i="20" s="1"/>
  <c r="G532" i="20"/>
  <c r="L534" i="20"/>
  <c r="L532" i="20"/>
  <c r="G538" i="20"/>
  <c r="D537" i="20"/>
  <c r="I538" i="20"/>
  <c r="F537" i="20"/>
  <c r="M538" i="20"/>
  <c r="J537" i="20"/>
  <c r="L538" i="20"/>
  <c r="D544" i="20"/>
  <c r="G544" i="20" s="1"/>
  <c r="G542" i="20"/>
  <c r="L544" i="20"/>
  <c r="G549" i="20"/>
  <c r="D548" i="20"/>
  <c r="I549" i="20"/>
  <c r="F548" i="20"/>
  <c r="M549" i="20"/>
  <c r="J548" i="20"/>
  <c r="L549" i="20"/>
  <c r="D555" i="20"/>
  <c r="G553" i="20"/>
  <c r="L555" i="20"/>
  <c r="L553" i="20"/>
  <c r="G560" i="20"/>
  <c r="D559" i="20"/>
  <c r="I560" i="20"/>
  <c r="F559" i="20"/>
  <c r="M560" i="20"/>
  <c r="J559" i="20"/>
  <c r="L560" i="20"/>
  <c r="D571" i="20"/>
  <c r="G569" i="20"/>
  <c r="G575" i="20"/>
  <c r="D574" i="20"/>
  <c r="I575" i="20"/>
  <c r="F574" i="20"/>
  <c r="M575" i="20"/>
  <c r="J574" i="20"/>
  <c r="D592" i="20"/>
  <c r="G590" i="20"/>
  <c r="L590" i="20"/>
  <c r="G2" i="21"/>
  <c r="D1" i="21"/>
  <c r="I2" i="21"/>
  <c r="F1" i="21"/>
  <c r="M2" i="21"/>
  <c r="J1" i="21"/>
  <c r="H566" i="20"/>
  <c r="L566" i="20" s="1"/>
  <c r="F571" i="20"/>
  <c r="I571" i="20" s="1"/>
  <c r="I569" i="20"/>
  <c r="J571" i="20"/>
  <c r="M571" i="20" s="1"/>
  <c r="M569" i="20"/>
  <c r="H576" i="20"/>
  <c r="L576" i="20" s="1"/>
  <c r="F581" i="20"/>
  <c r="I581" i="20" s="1"/>
  <c r="I579" i="20"/>
  <c r="J581" i="20"/>
  <c r="M581" i="20" s="1"/>
  <c r="M579" i="20"/>
  <c r="H586" i="20"/>
  <c r="L586" i="20" s="1"/>
  <c r="F592" i="20"/>
  <c r="I592" i="20" s="1"/>
  <c r="I590" i="20"/>
  <c r="J592" i="20"/>
  <c r="M592" i="20" s="1"/>
  <c r="M590" i="20"/>
  <c r="H3" i="21"/>
  <c r="L3" i="21" s="1"/>
  <c r="G555" i="20" l="1"/>
  <c r="F46" i="6"/>
  <c r="F5" i="6"/>
  <c r="J111" i="5"/>
  <c r="J110" i="5" s="1"/>
  <c r="J95" i="5" s="1"/>
  <c r="I120" i="5"/>
  <c r="I6" i="5"/>
  <c r="I5" i="5"/>
  <c r="I90" i="5" s="1"/>
  <c r="L542" i="20"/>
  <c r="L569" i="20"/>
  <c r="L23" i="20"/>
  <c r="M23" i="20"/>
  <c r="K8" i="20"/>
  <c r="G455" i="20"/>
  <c r="G439" i="20"/>
  <c r="G428" i="20"/>
  <c r="G415" i="20"/>
  <c r="G403" i="20"/>
  <c r="G391" i="20"/>
  <c r="L81" i="20"/>
  <c r="K24" i="20"/>
  <c r="I73" i="20"/>
  <c r="H22" i="20"/>
  <c r="L22" i="20" s="1"/>
  <c r="I347" i="20"/>
  <c r="L347" i="20"/>
  <c r="G20" i="20"/>
  <c r="G17" i="20"/>
  <c r="G14" i="20"/>
  <c r="D19" i="20"/>
  <c r="G571" i="20"/>
  <c r="G479" i="20"/>
  <c r="G373" i="20"/>
  <c r="G349" i="20"/>
  <c r="D16" i="20"/>
  <c r="D18" i="20" s="1"/>
  <c r="D13" i="20"/>
  <c r="D15" i="20" s="1"/>
  <c r="G51" i="20"/>
  <c r="M14" i="20"/>
  <c r="I287" i="20"/>
  <c r="L287" i="20"/>
  <c r="I289" i="20"/>
  <c r="I275" i="20"/>
  <c r="I263" i="20"/>
  <c r="I265" i="20"/>
  <c r="L247" i="20"/>
  <c r="I249" i="20"/>
  <c r="H19" i="20"/>
  <c r="L19" i="20" s="1"/>
  <c r="I237" i="20"/>
  <c r="K21" i="20"/>
  <c r="M20" i="20"/>
  <c r="L205" i="20"/>
  <c r="I205" i="20"/>
  <c r="G38" i="5"/>
  <c r="H38" i="5"/>
  <c r="G37" i="5"/>
  <c r="H5" i="5"/>
  <c r="G23" i="20"/>
  <c r="D21" i="20"/>
  <c r="H18" i="20"/>
  <c r="L18" i="20" s="1"/>
  <c r="L16" i="20"/>
  <c r="D561" i="20"/>
  <c r="G559" i="20"/>
  <c r="J539" i="20"/>
  <c r="M539" i="20" s="1"/>
  <c r="M537" i="20"/>
  <c r="D539" i="20"/>
  <c r="G537" i="20"/>
  <c r="J517" i="20"/>
  <c r="M517" i="20" s="1"/>
  <c r="M515" i="20"/>
  <c r="F485" i="20"/>
  <c r="I485" i="20" s="1"/>
  <c r="I483" i="20"/>
  <c r="F586" i="20"/>
  <c r="I586" i="20" s="1"/>
  <c r="I584" i="20"/>
  <c r="G581" i="20"/>
  <c r="G502" i="20"/>
  <c r="D474" i="20"/>
  <c r="G472" i="20"/>
  <c r="L418" i="20"/>
  <c r="H420" i="20"/>
  <c r="L420" i="20" s="1"/>
  <c r="F338" i="20"/>
  <c r="I338" i="20" s="1"/>
  <c r="I336" i="20"/>
  <c r="F313" i="20"/>
  <c r="I313" i="20" s="1"/>
  <c r="I311" i="20"/>
  <c r="F298" i="20"/>
  <c r="I298" i="20" s="1"/>
  <c r="I296" i="20"/>
  <c r="F354" i="20"/>
  <c r="I354" i="20" s="1"/>
  <c r="I352" i="20"/>
  <c r="L232" i="20"/>
  <c r="H234" i="20"/>
  <c r="L234" i="20" s="1"/>
  <c r="L212" i="20"/>
  <c r="H214" i="20"/>
  <c r="L214" i="20" s="1"/>
  <c r="L171" i="20"/>
  <c r="H173" i="20"/>
  <c r="L173" i="20" s="1"/>
  <c r="J161" i="20"/>
  <c r="M161" i="20" s="1"/>
  <c r="M159" i="20"/>
  <c r="F161" i="20"/>
  <c r="I161" i="20" s="1"/>
  <c r="I159" i="20"/>
  <c r="D161" i="20"/>
  <c r="G161" i="20" s="1"/>
  <c r="G159" i="20"/>
  <c r="G139" i="20"/>
  <c r="J134" i="20"/>
  <c r="M134" i="20" s="1"/>
  <c r="M132" i="20"/>
  <c r="F134" i="20"/>
  <c r="I134" i="20" s="1"/>
  <c r="I132" i="20"/>
  <c r="D134" i="20"/>
  <c r="G134" i="20" s="1"/>
  <c r="G132" i="20"/>
  <c r="G117" i="20"/>
  <c r="J112" i="20"/>
  <c r="M112" i="20" s="1"/>
  <c r="M110" i="20"/>
  <c r="F112" i="20"/>
  <c r="I112" i="20" s="1"/>
  <c r="I110" i="20"/>
  <c r="D112" i="20"/>
  <c r="G112" i="20" s="1"/>
  <c r="G110" i="20"/>
  <c r="G95" i="20"/>
  <c r="J89" i="20"/>
  <c r="M89" i="20" s="1"/>
  <c r="M87" i="20"/>
  <c r="F89" i="20"/>
  <c r="I89" i="20" s="1"/>
  <c r="I87" i="20"/>
  <c r="D89" i="20"/>
  <c r="G89" i="20" s="1"/>
  <c r="G87" i="20"/>
  <c r="G73" i="20"/>
  <c r="J67" i="20"/>
  <c r="M67" i="20" s="1"/>
  <c r="M65" i="20"/>
  <c r="F67" i="20"/>
  <c r="I67" i="20" s="1"/>
  <c r="I65" i="20"/>
  <c r="D67" i="20"/>
  <c r="G67" i="20" s="1"/>
  <c r="G65" i="20"/>
  <c r="J41" i="20"/>
  <c r="M41" i="20" s="1"/>
  <c r="M39" i="20"/>
  <c r="F41" i="20"/>
  <c r="I39" i="20"/>
  <c r="M27" i="20"/>
  <c r="J10" i="20"/>
  <c r="J29" i="20"/>
  <c r="M29" i="20" s="1"/>
  <c r="I27" i="20"/>
  <c r="F10" i="20"/>
  <c r="F29" i="20"/>
  <c r="D22" i="20"/>
  <c r="H13" i="20"/>
  <c r="L11" i="20"/>
  <c r="H8" i="20"/>
  <c r="L8" i="20" s="1"/>
  <c r="D8" i="20"/>
  <c r="G11" i="20"/>
  <c r="G7" i="5"/>
  <c r="H118" i="5"/>
  <c r="I46" i="20"/>
  <c r="I36" i="20"/>
  <c r="K46" i="6"/>
  <c r="E12" i="20"/>
  <c r="E7" i="20"/>
  <c r="E9" i="20" s="1"/>
  <c r="J576" i="20"/>
  <c r="M576" i="20" s="1"/>
  <c r="M574" i="20"/>
  <c r="I574" i="20"/>
  <c r="F576" i="20"/>
  <c r="I576" i="20" s="1"/>
  <c r="D576" i="20"/>
  <c r="G576" i="20" s="1"/>
  <c r="G574" i="20"/>
  <c r="J561" i="20"/>
  <c r="M561" i="20" s="1"/>
  <c r="M559" i="20"/>
  <c r="F561" i="20"/>
  <c r="I561" i="20" s="1"/>
  <c r="I559" i="20"/>
  <c r="F539" i="20"/>
  <c r="I539" i="20" s="1"/>
  <c r="I537" i="20"/>
  <c r="F517" i="20"/>
  <c r="I517" i="20" s="1"/>
  <c r="I515" i="20"/>
  <c r="D517" i="20"/>
  <c r="G517" i="20" s="1"/>
  <c r="G515" i="20"/>
  <c r="F497" i="20"/>
  <c r="I497" i="20" s="1"/>
  <c r="I495" i="20"/>
  <c r="J586" i="20"/>
  <c r="M586" i="20" s="1"/>
  <c r="M584" i="20"/>
  <c r="D586" i="20"/>
  <c r="G586" i="20" s="1"/>
  <c r="G584" i="20"/>
  <c r="J474" i="20"/>
  <c r="M474" i="20" s="1"/>
  <c r="M472" i="20"/>
  <c r="F474" i="20"/>
  <c r="I474" i="20" s="1"/>
  <c r="I472" i="20"/>
  <c r="L447" i="20"/>
  <c r="H449" i="20"/>
  <c r="L449" i="20" s="1"/>
  <c r="L432" i="20"/>
  <c r="H434" i="20"/>
  <c r="L434" i="20" s="1"/>
  <c r="L406" i="20"/>
  <c r="H408" i="20"/>
  <c r="L408" i="20" s="1"/>
  <c r="L394" i="20"/>
  <c r="H396" i="20"/>
  <c r="L396" i="20" s="1"/>
  <c r="F325" i="20"/>
  <c r="I325" i="20" s="1"/>
  <c r="I323" i="20"/>
  <c r="F281" i="20"/>
  <c r="I281" i="20" s="1"/>
  <c r="I279" i="20"/>
  <c r="F270" i="20"/>
  <c r="I270" i="20" s="1"/>
  <c r="I268" i="20"/>
  <c r="F259" i="20"/>
  <c r="I259" i="20" s="1"/>
  <c r="I257" i="20"/>
  <c r="J378" i="20"/>
  <c r="M378" i="20" s="1"/>
  <c r="M376" i="20"/>
  <c r="F378" i="20"/>
  <c r="I378" i="20" s="1"/>
  <c r="I376" i="20"/>
  <c r="D378" i="20"/>
  <c r="G378" i="20" s="1"/>
  <c r="G376" i="20"/>
  <c r="J354" i="20"/>
  <c r="M354" i="20" s="1"/>
  <c r="M352" i="20"/>
  <c r="D354" i="20"/>
  <c r="G354" i="20" s="1"/>
  <c r="G352" i="20"/>
  <c r="L252" i="20"/>
  <c r="H254" i="20"/>
  <c r="L254" i="20" s="1"/>
  <c r="L242" i="20"/>
  <c r="H244" i="20"/>
  <c r="L244" i="20" s="1"/>
  <c r="L222" i="20"/>
  <c r="H224" i="20"/>
  <c r="L224" i="20" s="1"/>
  <c r="L196" i="20"/>
  <c r="H198" i="20"/>
  <c r="L198" i="20" s="1"/>
  <c r="L183" i="20"/>
  <c r="H185" i="20"/>
  <c r="L185" i="20" s="1"/>
  <c r="J3" i="21"/>
  <c r="M3" i="21" s="1"/>
  <c r="M1" i="21"/>
  <c r="F3" i="21"/>
  <c r="I3" i="21" s="1"/>
  <c r="I1" i="21"/>
  <c r="D3" i="21"/>
  <c r="G3" i="21" s="1"/>
  <c r="G1" i="21"/>
  <c r="G592" i="20"/>
  <c r="J550" i="20"/>
  <c r="M550" i="20" s="1"/>
  <c r="M548" i="20"/>
  <c r="F550" i="20"/>
  <c r="I550" i="20" s="1"/>
  <c r="I548" i="20"/>
  <c r="D550" i="20"/>
  <c r="G550" i="20" s="1"/>
  <c r="G548" i="20"/>
  <c r="J528" i="20"/>
  <c r="M528" i="20" s="1"/>
  <c r="M526" i="20"/>
  <c r="F528" i="20"/>
  <c r="I528" i="20" s="1"/>
  <c r="I526" i="20"/>
  <c r="D528" i="20"/>
  <c r="G528" i="20" s="1"/>
  <c r="G526" i="20"/>
  <c r="J507" i="20"/>
  <c r="M507" i="20" s="1"/>
  <c r="M505" i="20"/>
  <c r="F507" i="20"/>
  <c r="I507" i="20" s="1"/>
  <c r="I505" i="20"/>
  <c r="D507" i="20"/>
  <c r="G507" i="20" s="1"/>
  <c r="G505" i="20"/>
  <c r="J497" i="20"/>
  <c r="M497" i="20" s="1"/>
  <c r="M495" i="20"/>
  <c r="D497" i="20"/>
  <c r="G495" i="20"/>
  <c r="J485" i="20"/>
  <c r="M485" i="20" s="1"/>
  <c r="M483" i="20"/>
  <c r="D485" i="20"/>
  <c r="G485" i="20" s="1"/>
  <c r="G483" i="20"/>
  <c r="J566" i="20"/>
  <c r="M566" i="20" s="1"/>
  <c r="M564" i="20"/>
  <c r="F566" i="20"/>
  <c r="I566" i="20" s="1"/>
  <c r="I564" i="20"/>
  <c r="D566" i="20"/>
  <c r="G566" i="20" s="1"/>
  <c r="G564" i="20"/>
  <c r="G468" i="20"/>
  <c r="J462" i="20"/>
  <c r="M462" i="20" s="1"/>
  <c r="M460" i="20"/>
  <c r="F462" i="20"/>
  <c r="I462" i="20" s="1"/>
  <c r="I460" i="20"/>
  <c r="D462" i="20"/>
  <c r="G462" i="20" s="1"/>
  <c r="G460" i="20"/>
  <c r="J449" i="20"/>
  <c r="M449" i="20" s="1"/>
  <c r="M447" i="20"/>
  <c r="F449" i="20"/>
  <c r="I449" i="20" s="1"/>
  <c r="I447" i="20"/>
  <c r="G447" i="20"/>
  <c r="D449" i="20"/>
  <c r="J434" i="20"/>
  <c r="M434" i="20" s="1"/>
  <c r="M432" i="20"/>
  <c r="F434" i="20"/>
  <c r="I434" i="20" s="1"/>
  <c r="I432" i="20"/>
  <c r="G432" i="20"/>
  <c r="D434" i="20"/>
  <c r="J420" i="20"/>
  <c r="M420" i="20" s="1"/>
  <c r="M418" i="20"/>
  <c r="F420" i="20"/>
  <c r="I420" i="20" s="1"/>
  <c r="I418" i="20"/>
  <c r="G418" i="20"/>
  <c r="D420" i="20"/>
  <c r="J408" i="20"/>
  <c r="M408" i="20" s="1"/>
  <c r="M406" i="20"/>
  <c r="F408" i="20"/>
  <c r="I406" i="20"/>
  <c r="G406" i="20"/>
  <c r="D408" i="20"/>
  <c r="J396" i="20"/>
  <c r="M396" i="20" s="1"/>
  <c r="M394" i="20"/>
  <c r="F396" i="20"/>
  <c r="I396" i="20" s="1"/>
  <c r="I394" i="20"/>
  <c r="G394" i="20"/>
  <c r="D396" i="20"/>
  <c r="J338" i="20"/>
  <c r="M338" i="20" s="1"/>
  <c r="M336" i="20"/>
  <c r="D338" i="20"/>
  <c r="G338" i="20" s="1"/>
  <c r="G336" i="20"/>
  <c r="J325" i="20"/>
  <c r="M325" i="20" s="1"/>
  <c r="M323" i="20"/>
  <c r="D325" i="20"/>
  <c r="G325" i="20" s="1"/>
  <c r="G323" i="20"/>
  <c r="J313" i="20"/>
  <c r="M313" i="20" s="1"/>
  <c r="M311" i="20"/>
  <c r="D313" i="20"/>
  <c r="G313" i="20" s="1"/>
  <c r="G311" i="20"/>
  <c r="J298" i="20"/>
  <c r="M298" i="20" s="1"/>
  <c r="M296" i="20"/>
  <c r="D298" i="20"/>
  <c r="G298" i="20" s="1"/>
  <c r="G296" i="20"/>
  <c r="J281" i="20"/>
  <c r="M281" i="20" s="1"/>
  <c r="M279" i="20"/>
  <c r="D281" i="20"/>
  <c r="G281" i="20" s="1"/>
  <c r="G279" i="20"/>
  <c r="J270" i="20"/>
  <c r="M270" i="20" s="1"/>
  <c r="M268" i="20"/>
  <c r="D270" i="20"/>
  <c r="G270" i="20" s="1"/>
  <c r="G268" i="20"/>
  <c r="J259" i="20"/>
  <c r="M259" i="20" s="1"/>
  <c r="M257" i="20"/>
  <c r="J364" i="20"/>
  <c r="M364" i="20" s="1"/>
  <c r="M362" i="20"/>
  <c r="F364" i="20"/>
  <c r="I364" i="20" s="1"/>
  <c r="I362" i="20"/>
  <c r="D364" i="20"/>
  <c r="G364" i="20" s="1"/>
  <c r="G362" i="20"/>
  <c r="G359" i="20"/>
  <c r="J344" i="20"/>
  <c r="M344" i="20" s="1"/>
  <c r="M342" i="20"/>
  <c r="F344" i="20"/>
  <c r="I344" i="20" s="1"/>
  <c r="I342" i="20"/>
  <c r="D344" i="20"/>
  <c r="G344" i="20" s="1"/>
  <c r="G342" i="20"/>
  <c r="G257" i="20"/>
  <c r="J254" i="20"/>
  <c r="M254" i="20" s="1"/>
  <c r="M252" i="20"/>
  <c r="F254" i="20"/>
  <c r="I254" i="20" s="1"/>
  <c r="I252" i="20"/>
  <c r="G252" i="20"/>
  <c r="D254" i="20"/>
  <c r="J244" i="20"/>
  <c r="M244" i="20" s="1"/>
  <c r="M242" i="20"/>
  <c r="F244" i="20"/>
  <c r="I244" i="20" s="1"/>
  <c r="I242" i="20"/>
  <c r="G242" i="20"/>
  <c r="D244" i="20"/>
  <c r="J234" i="20"/>
  <c r="M234" i="20" s="1"/>
  <c r="M232" i="20"/>
  <c r="F234" i="20"/>
  <c r="I234" i="20" s="1"/>
  <c r="I232" i="20"/>
  <c r="G232" i="20"/>
  <c r="D234" i="20"/>
  <c r="J224" i="20"/>
  <c r="M224" i="20" s="1"/>
  <c r="M222" i="20"/>
  <c r="F224" i="20"/>
  <c r="I222" i="20"/>
  <c r="G222" i="20"/>
  <c r="D224" i="20"/>
  <c r="J214" i="20"/>
  <c r="M214" i="20" s="1"/>
  <c r="M212" i="20"/>
  <c r="F214" i="20"/>
  <c r="I214" i="20" s="1"/>
  <c r="I212" i="20"/>
  <c r="G212" i="20"/>
  <c r="D214" i="20"/>
  <c r="J198" i="20"/>
  <c r="M198" i="20" s="1"/>
  <c r="M196" i="20"/>
  <c r="F198" i="20"/>
  <c r="I198" i="20" s="1"/>
  <c r="I196" i="20"/>
  <c r="G196" i="20"/>
  <c r="D198" i="20"/>
  <c r="J185" i="20"/>
  <c r="M185" i="20" s="1"/>
  <c r="M183" i="20"/>
  <c r="F185" i="20"/>
  <c r="I183" i="20"/>
  <c r="G183" i="20"/>
  <c r="D185" i="20"/>
  <c r="J173" i="20"/>
  <c r="M173" i="20" s="1"/>
  <c r="M171" i="20"/>
  <c r="F173" i="20"/>
  <c r="I173" i="20" s="1"/>
  <c r="I171" i="20"/>
  <c r="G171" i="20"/>
  <c r="D173" i="20"/>
  <c r="H92" i="5"/>
  <c r="G150" i="20"/>
  <c r="J144" i="20"/>
  <c r="M144" i="20" s="1"/>
  <c r="M142" i="20"/>
  <c r="F144" i="20"/>
  <c r="I144" i="20" s="1"/>
  <c r="I142" i="20"/>
  <c r="D144" i="20"/>
  <c r="G144" i="20" s="1"/>
  <c r="G142" i="20"/>
  <c r="G129" i="20"/>
  <c r="J123" i="20"/>
  <c r="M123" i="20" s="1"/>
  <c r="M121" i="20"/>
  <c r="F123" i="20"/>
  <c r="I123" i="20" s="1"/>
  <c r="I121" i="20"/>
  <c r="D123" i="20"/>
  <c r="G123" i="20" s="1"/>
  <c r="G121" i="20"/>
  <c r="G107" i="20"/>
  <c r="J100" i="20"/>
  <c r="M100" i="20" s="1"/>
  <c r="M98" i="20"/>
  <c r="F100" i="20"/>
  <c r="I100" i="20" s="1"/>
  <c r="I98" i="20"/>
  <c r="D100" i="20"/>
  <c r="G100" i="20" s="1"/>
  <c r="G98" i="20"/>
  <c r="G83" i="20"/>
  <c r="J78" i="20"/>
  <c r="M78" i="20" s="1"/>
  <c r="M76" i="20"/>
  <c r="F78" i="20"/>
  <c r="I78" i="20" s="1"/>
  <c r="I76" i="20"/>
  <c r="D78" i="20"/>
  <c r="G78" i="20" s="1"/>
  <c r="G76" i="20"/>
  <c r="G61" i="20"/>
  <c r="J56" i="20"/>
  <c r="M56" i="20" s="1"/>
  <c r="M54" i="20"/>
  <c r="F56" i="20"/>
  <c r="I56" i="20" s="1"/>
  <c r="I54" i="20"/>
  <c r="D56" i="20"/>
  <c r="G56" i="20" s="1"/>
  <c r="G54" i="20"/>
  <c r="J46" i="20"/>
  <c r="M46" i="20" s="1"/>
  <c r="M44" i="20"/>
  <c r="H41" i="20"/>
  <c r="L41" i="20" s="1"/>
  <c r="L39" i="20"/>
  <c r="G39" i="20"/>
  <c r="D41" i="20"/>
  <c r="G41" i="20" s="1"/>
  <c r="H29" i="20"/>
  <c r="L29" i="20" s="1"/>
  <c r="L27" i="20"/>
  <c r="H10" i="20"/>
  <c r="G27" i="20"/>
  <c r="D10" i="20"/>
  <c r="D29" i="20"/>
  <c r="G29" i="20" s="1"/>
  <c r="I23" i="20"/>
  <c r="J22" i="20"/>
  <c r="F22" i="20"/>
  <c r="I20" i="20"/>
  <c r="J19" i="20"/>
  <c r="F19" i="20"/>
  <c r="I17" i="20"/>
  <c r="J16" i="20"/>
  <c r="F16" i="20"/>
  <c r="I14" i="20"/>
  <c r="J13" i="20"/>
  <c r="F13" i="20"/>
  <c r="J8" i="20"/>
  <c r="M8" i="20" s="1"/>
  <c r="M11" i="20"/>
  <c r="F8" i="20"/>
  <c r="I8" i="20" s="1"/>
  <c r="I11" i="20"/>
  <c r="H121" i="5"/>
  <c r="G121" i="5"/>
  <c r="F91" i="5"/>
  <c r="H90" i="5"/>
  <c r="F93" i="5"/>
  <c r="G10" i="5"/>
  <c r="H10" i="5"/>
  <c r="H8" i="5"/>
  <c r="C8" i="5"/>
  <c r="D8" i="5" s="1"/>
  <c r="C118" i="5"/>
  <c r="D118" i="5" s="1"/>
  <c r="C5" i="5"/>
  <c r="D7" i="5"/>
  <c r="C6" i="5"/>
  <c r="D6" i="5" s="1"/>
  <c r="H6" i="5"/>
  <c r="G6" i="5"/>
  <c r="B93" i="5"/>
  <c r="B91" i="5"/>
  <c r="K12" i="20"/>
  <c r="K7" i="20"/>
  <c r="K9" i="20" s="1"/>
  <c r="E91" i="5"/>
  <c r="E93" i="5"/>
  <c r="J93" i="5" l="1"/>
  <c r="J92" i="5"/>
  <c r="I111" i="5"/>
  <c r="I110" i="5" s="1"/>
  <c r="I93" i="5" s="1"/>
  <c r="I408" i="20"/>
  <c r="H24" i="20"/>
  <c r="L24" i="20" s="1"/>
  <c r="I41" i="20"/>
  <c r="I185" i="20"/>
  <c r="H21" i="20"/>
  <c r="L21" i="20" s="1"/>
  <c r="I224" i="20"/>
  <c r="G8" i="20"/>
  <c r="C111" i="5"/>
  <c r="C90" i="5"/>
  <c r="D5" i="5"/>
  <c r="G5" i="5"/>
  <c r="I19" i="20"/>
  <c r="F21" i="20"/>
  <c r="I21" i="20" s="1"/>
  <c r="I13" i="20"/>
  <c r="F15" i="20"/>
  <c r="G15" i="20" s="1"/>
  <c r="J18" i="20"/>
  <c r="M18" i="20" s="1"/>
  <c r="M16" i="20"/>
  <c r="J24" i="20"/>
  <c r="M24" i="20" s="1"/>
  <c r="M22" i="20"/>
  <c r="I91" i="5"/>
  <c r="D24" i="20"/>
  <c r="G22" i="20"/>
  <c r="F12" i="20"/>
  <c r="F7" i="20"/>
  <c r="I10" i="20"/>
  <c r="G8" i="5"/>
  <c r="H91" i="5"/>
  <c r="J15" i="20"/>
  <c r="M15" i="20" s="1"/>
  <c r="M13" i="20"/>
  <c r="I16" i="20"/>
  <c r="F18" i="20"/>
  <c r="I18" i="20" s="1"/>
  <c r="M19" i="20"/>
  <c r="J21" i="20"/>
  <c r="M21" i="20" s="1"/>
  <c r="F24" i="20"/>
  <c r="I22" i="20"/>
  <c r="D12" i="20"/>
  <c r="D7" i="20"/>
  <c r="G10" i="20"/>
  <c r="H12" i="20"/>
  <c r="L12" i="20" s="1"/>
  <c r="L10" i="20"/>
  <c r="H7" i="20"/>
  <c r="G173" i="20"/>
  <c r="G185" i="20"/>
  <c r="G198" i="20"/>
  <c r="G214" i="20"/>
  <c r="G224" i="20"/>
  <c r="G234" i="20"/>
  <c r="G244" i="20"/>
  <c r="G254" i="20"/>
  <c r="G396" i="20"/>
  <c r="G408" i="20"/>
  <c r="G420" i="20"/>
  <c r="G434" i="20"/>
  <c r="G449" i="20"/>
  <c r="G497" i="20"/>
  <c r="G118" i="5"/>
  <c r="H15" i="20"/>
  <c r="L15" i="20" s="1"/>
  <c r="L13" i="20"/>
  <c r="I29" i="20"/>
  <c r="M10" i="20"/>
  <c r="J12" i="20"/>
  <c r="M12" i="20" s="1"/>
  <c r="J7" i="20"/>
  <c r="G259" i="20"/>
  <c r="G474" i="20"/>
  <c r="G539" i="20"/>
  <c r="G561" i="20"/>
  <c r="G13" i="20"/>
  <c r="G16" i="20"/>
  <c r="G19" i="20"/>
  <c r="I24" i="20" l="1"/>
  <c r="I95" i="5"/>
  <c r="I92" i="5"/>
  <c r="G21" i="20"/>
  <c r="G12" i="20"/>
  <c r="J9" i="20"/>
  <c r="M9" i="20" s="1"/>
  <c r="M7" i="20"/>
  <c r="F9" i="20"/>
  <c r="I7" i="20"/>
  <c r="I15" i="20"/>
  <c r="C91" i="5"/>
  <c r="G91" i="5" s="1"/>
  <c r="G90" i="5"/>
  <c r="H9" i="20"/>
  <c r="L9" i="20" s="1"/>
  <c r="L7" i="20"/>
  <c r="D9" i="20"/>
  <c r="G7" i="20"/>
  <c r="G18" i="20"/>
  <c r="I12" i="20"/>
  <c r="G24" i="20"/>
  <c r="G111" i="5"/>
  <c r="C110" i="5"/>
  <c r="C93" i="5" s="1"/>
  <c r="G9" i="20" l="1"/>
  <c r="C95" i="5"/>
  <c r="G95" i="5" s="1"/>
  <c r="G110" i="5"/>
  <c r="C92" i="5"/>
  <c r="G92" i="5" s="1"/>
  <c r="I9" i="2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Сергей Павлов</author>
  </authors>
  <commentList>
    <comment ref="I27" authorId="0" shapeId="0" xr:uid="{00000000-0006-0000-0000-000001000000}">
      <text>
        <r>
          <rPr>
            <sz val="9"/>
            <color rgb="FF000000"/>
            <rFont val="Tahoma"/>
            <family val="2"/>
            <charset val="204"/>
          </rPr>
          <t>I27 = I28 + I29</t>
        </r>
      </text>
    </comment>
    <comment ref="J27" authorId="0" shapeId="0" xr:uid="{00000000-0006-0000-0000-000002000000}">
      <text>
        <r>
          <rPr>
            <sz val="9"/>
            <color rgb="FF000000"/>
            <rFont val="Tahoma"/>
            <family val="2"/>
            <charset val="204"/>
          </rPr>
          <t>J27 = J28 + J29</t>
        </r>
      </text>
    </comment>
    <comment ref="B28" authorId="0" shapeId="0" xr:uid="{00000000-0006-0000-0000-000003000000}">
      <text>
        <r>
          <rPr>
            <sz val="9"/>
            <color rgb="FF000000"/>
            <rFont val="Tahoma"/>
            <family val="2"/>
            <charset val="204"/>
          </rPr>
          <t>B27 = B28 + B29</t>
        </r>
      </text>
    </comment>
    <comment ref="C28" authorId="0" shapeId="0" xr:uid="{00000000-0006-0000-0000-000004000000}">
      <text>
        <r>
          <rPr>
            <sz val="9"/>
            <color rgb="FF000000"/>
            <rFont val="Tahoma"/>
            <family val="2"/>
            <charset val="204"/>
          </rPr>
          <t>C27 = C28 + C29</t>
        </r>
      </text>
    </comment>
    <comment ref="E28" authorId="0" shapeId="0" xr:uid="{00000000-0006-0000-0000-000005000000}">
      <text>
        <r>
          <rPr>
            <sz val="9"/>
            <color rgb="FF000000"/>
            <rFont val="Tahoma"/>
            <family val="2"/>
            <charset val="204"/>
          </rPr>
          <t>E27 = E28 + E29</t>
        </r>
      </text>
    </comment>
    <comment ref="F28" authorId="0" shapeId="0" xr:uid="{00000000-0006-0000-0000-000006000000}">
      <text>
        <r>
          <rPr>
            <sz val="9"/>
            <color rgb="FF000000"/>
            <rFont val="Tahoma"/>
            <family val="2"/>
            <charset val="204"/>
          </rPr>
          <t>F27 = F28 + F29</t>
        </r>
      </text>
    </comment>
    <comment ref="I28" authorId="0" shapeId="0" xr:uid="{00000000-0006-0000-0000-000007000000}">
      <text>
        <r>
          <rPr>
            <sz val="9"/>
            <color rgb="FF000000"/>
            <rFont val="Tahoma"/>
            <family val="2"/>
            <charset val="204"/>
          </rPr>
          <t>I27 = I28 + I29</t>
        </r>
      </text>
    </comment>
    <comment ref="J28" authorId="0" shapeId="0" xr:uid="{00000000-0006-0000-0000-000008000000}">
      <text>
        <r>
          <rPr>
            <sz val="9"/>
            <color rgb="FF000000"/>
            <rFont val="Tahoma"/>
            <family val="2"/>
            <charset val="204"/>
          </rPr>
          <t>J27 = J28 + J29</t>
        </r>
      </text>
    </comment>
    <comment ref="B29" authorId="0" shapeId="0" xr:uid="{00000000-0006-0000-0000-000009000000}">
      <text>
        <r>
          <rPr>
            <sz val="9"/>
            <color rgb="FF000000"/>
            <rFont val="Tahoma"/>
            <family val="2"/>
            <charset val="204"/>
          </rPr>
          <t>B27 = B28 + B29</t>
        </r>
      </text>
    </comment>
    <comment ref="C29" authorId="0" shapeId="0" xr:uid="{00000000-0006-0000-0000-00000A000000}">
      <text>
        <r>
          <rPr>
            <sz val="9"/>
            <color rgb="FF000000"/>
            <rFont val="Tahoma"/>
            <family val="2"/>
            <charset val="204"/>
          </rPr>
          <t xml:space="preserve">C27 = C28 + C29
</t>
        </r>
      </text>
    </comment>
    <comment ref="E29" authorId="0" shapeId="0" xr:uid="{00000000-0006-0000-0000-00000B000000}">
      <text>
        <r>
          <rPr>
            <sz val="9"/>
            <color rgb="FF000000"/>
            <rFont val="Tahoma"/>
            <family val="2"/>
            <charset val="204"/>
          </rPr>
          <t>E27 = E28 + E29</t>
        </r>
      </text>
    </comment>
    <comment ref="F29" authorId="0" shapeId="0" xr:uid="{00000000-0006-0000-0000-00000C000000}">
      <text>
        <r>
          <rPr>
            <sz val="9"/>
            <color rgb="FF000000"/>
            <rFont val="Tahoma"/>
            <family val="2"/>
            <charset val="204"/>
          </rPr>
          <t>F27 = F28 + F29</t>
        </r>
      </text>
    </comment>
    <comment ref="I29" authorId="0" shapeId="0" xr:uid="{00000000-0006-0000-0000-00000D000000}">
      <text>
        <r>
          <rPr>
            <sz val="9"/>
            <color rgb="FF000000"/>
            <rFont val="Tahoma"/>
            <family val="2"/>
            <charset val="204"/>
          </rPr>
          <t>I27 = I28 + I29</t>
        </r>
      </text>
    </comment>
    <comment ref="J29" authorId="0" shapeId="0" xr:uid="{00000000-0006-0000-0000-00000E000000}">
      <text>
        <r>
          <rPr>
            <sz val="9"/>
            <color rgb="FF000000"/>
            <rFont val="Tahoma"/>
            <family val="2"/>
            <charset val="204"/>
          </rPr>
          <t>J27 = J28 + J29</t>
        </r>
      </text>
    </comment>
    <comment ref="I41" authorId="0" shapeId="0" xr:uid="{00000000-0006-0000-0000-00000F000000}">
      <text>
        <r>
          <rPr>
            <sz val="9"/>
            <color rgb="FF000000"/>
            <rFont val="Tahoma"/>
            <family val="2"/>
            <charset val="204"/>
          </rPr>
          <t>I41 = I42 + I45</t>
        </r>
      </text>
    </comment>
    <comment ref="J41" authorId="0" shapeId="0" xr:uid="{00000000-0006-0000-0000-000010000000}">
      <text>
        <r>
          <rPr>
            <sz val="9"/>
            <color rgb="FF000000"/>
            <rFont val="Tahoma"/>
            <family val="2"/>
            <charset val="204"/>
          </rPr>
          <t>J41 = J42 + J45</t>
        </r>
      </text>
    </comment>
    <comment ref="B42" authorId="0" shapeId="0" xr:uid="{00000000-0006-0000-0000-000011000000}">
      <text>
        <r>
          <rPr>
            <sz val="9"/>
            <color rgb="FF000000"/>
            <rFont val="Tahoma"/>
            <family val="2"/>
            <charset val="204"/>
          </rPr>
          <t>B41 = B42 + B45
и
B42 = B43 + B44</t>
        </r>
      </text>
    </comment>
    <comment ref="C42" authorId="0" shapeId="0" xr:uid="{00000000-0006-0000-0000-000012000000}">
      <text>
        <r>
          <rPr>
            <sz val="9"/>
            <color rgb="FF000000"/>
            <rFont val="Tahoma"/>
            <family val="2"/>
            <charset val="204"/>
          </rPr>
          <t>C41 = C42 + C45
и
C42 = C43 + C44</t>
        </r>
      </text>
    </comment>
    <comment ref="E42" authorId="0" shapeId="0" xr:uid="{00000000-0006-0000-0000-000013000000}">
      <text>
        <r>
          <rPr>
            <sz val="9"/>
            <color rgb="FF000000"/>
            <rFont val="Tahoma"/>
            <family val="2"/>
            <charset val="204"/>
          </rPr>
          <t>E41 = E42 + E45
и
E42 = E43 + E44</t>
        </r>
      </text>
    </comment>
    <comment ref="F42" authorId="0" shapeId="0" xr:uid="{00000000-0006-0000-0000-000014000000}">
      <text>
        <r>
          <rPr>
            <sz val="9"/>
            <color rgb="FF000000"/>
            <rFont val="Tahoma"/>
            <family val="2"/>
            <charset val="204"/>
          </rPr>
          <t>F41 = F42 + F45
и
F42 = F43 + F44</t>
        </r>
      </text>
    </comment>
    <comment ref="I42" authorId="0" shapeId="0" xr:uid="{00000000-0006-0000-0000-000015000000}">
      <text>
        <r>
          <rPr>
            <sz val="9"/>
            <color rgb="FF000000"/>
            <rFont val="Tahoma"/>
            <family val="2"/>
            <charset val="204"/>
          </rPr>
          <t>I41 = I42 + I45
и
I42 = I43 + I44</t>
        </r>
      </text>
    </comment>
    <comment ref="J42" authorId="0" shapeId="0" xr:uid="{00000000-0006-0000-0000-000016000000}">
      <text>
        <r>
          <rPr>
            <sz val="9"/>
            <color rgb="FF000000"/>
            <rFont val="Tahoma"/>
            <family val="2"/>
            <charset val="204"/>
          </rPr>
          <t>J41 = J42 + J45
и
J42 = J43 + J44</t>
        </r>
      </text>
    </comment>
    <comment ref="B43" authorId="0" shapeId="0" xr:uid="{00000000-0006-0000-0000-000017000000}">
      <text>
        <r>
          <rPr>
            <sz val="9"/>
            <color rgb="FF000000"/>
            <rFont val="Tahoma"/>
            <family val="2"/>
            <charset val="204"/>
          </rPr>
          <t>B42 = B43 + B44</t>
        </r>
      </text>
    </comment>
    <comment ref="C43" authorId="0" shapeId="0" xr:uid="{00000000-0006-0000-0000-000018000000}">
      <text>
        <r>
          <rPr>
            <sz val="9"/>
            <color rgb="FF000000"/>
            <rFont val="Tahoma"/>
            <family val="2"/>
            <charset val="204"/>
          </rPr>
          <t>C42 = C43 + C44</t>
        </r>
      </text>
    </comment>
    <comment ref="E43" authorId="0" shapeId="0" xr:uid="{00000000-0006-0000-0000-000019000000}">
      <text>
        <r>
          <rPr>
            <sz val="9"/>
            <color rgb="FF000000"/>
            <rFont val="Tahoma"/>
            <family val="2"/>
            <charset val="204"/>
          </rPr>
          <t>E42 = E43 + E44</t>
        </r>
      </text>
    </comment>
    <comment ref="F43" authorId="0" shapeId="0" xr:uid="{00000000-0006-0000-0000-00001A000000}">
      <text>
        <r>
          <rPr>
            <sz val="9"/>
            <color rgb="FF000000"/>
            <rFont val="Tahoma"/>
            <family val="2"/>
            <charset val="204"/>
          </rPr>
          <t>F42 = F43 + F44</t>
        </r>
      </text>
    </comment>
    <comment ref="I43" authorId="0" shapeId="0" xr:uid="{00000000-0006-0000-0000-00001B000000}">
      <text>
        <r>
          <rPr>
            <sz val="9"/>
            <color rgb="FF000000"/>
            <rFont val="Tahoma"/>
            <family val="2"/>
            <charset val="204"/>
          </rPr>
          <t>I42 = I43 + I44</t>
        </r>
      </text>
    </comment>
    <comment ref="J43" authorId="0" shapeId="0" xr:uid="{00000000-0006-0000-0000-00001C000000}">
      <text>
        <r>
          <rPr>
            <sz val="9"/>
            <color rgb="FF000000"/>
            <rFont val="Tahoma"/>
            <family val="2"/>
            <charset val="204"/>
          </rPr>
          <t>J42 = J43 + J44</t>
        </r>
      </text>
    </comment>
    <comment ref="B44" authorId="0" shapeId="0" xr:uid="{00000000-0006-0000-0000-00001D000000}">
      <text>
        <r>
          <rPr>
            <sz val="9"/>
            <color rgb="FF000000"/>
            <rFont val="Tahoma"/>
            <family val="2"/>
            <charset val="204"/>
          </rPr>
          <t>B42 = B43 + B44</t>
        </r>
      </text>
    </comment>
    <comment ref="C44" authorId="0" shapeId="0" xr:uid="{00000000-0006-0000-0000-00001E000000}">
      <text>
        <r>
          <rPr>
            <sz val="9"/>
            <color rgb="FF000000"/>
            <rFont val="Tahoma"/>
            <family val="2"/>
            <charset val="204"/>
          </rPr>
          <t>C42 = C43 + C44</t>
        </r>
      </text>
    </comment>
    <comment ref="E44" authorId="0" shapeId="0" xr:uid="{00000000-0006-0000-0000-00001F000000}">
      <text>
        <r>
          <rPr>
            <sz val="9"/>
            <color rgb="FF000000"/>
            <rFont val="Tahoma"/>
            <family val="2"/>
            <charset val="204"/>
          </rPr>
          <t>E42 = E43 + E44</t>
        </r>
      </text>
    </comment>
    <comment ref="F44" authorId="0" shapeId="0" xr:uid="{00000000-0006-0000-0000-000020000000}">
      <text>
        <r>
          <rPr>
            <sz val="9"/>
            <color rgb="FF000000"/>
            <rFont val="Tahoma"/>
            <family val="2"/>
            <charset val="204"/>
          </rPr>
          <t>F42 = F43 + F44</t>
        </r>
      </text>
    </comment>
    <comment ref="I44" authorId="0" shapeId="0" xr:uid="{00000000-0006-0000-0000-000021000000}">
      <text>
        <r>
          <rPr>
            <sz val="9"/>
            <color rgb="FF000000"/>
            <rFont val="Tahoma"/>
            <family val="2"/>
            <charset val="204"/>
          </rPr>
          <t>I42 = I43 + I44</t>
        </r>
      </text>
    </comment>
    <comment ref="J44" authorId="0" shapeId="0" xr:uid="{00000000-0006-0000-0000-000022000000}">
      <text>
        <r>
          <rPr>
            <sz val="9"/>
            <color rgb="FF000000"/>
            <rFont val="Tahoma"/>
            <family val="2"/>
            <charset val="204"/>
          </rPr>
          <t>J42 = J43 + J44</t>
        </r>
      </text>
    </comment>
    <comment ref="B45" authorId="0" shapeId="0" xr:uid="{00000000-0006-0000-0000-000023000000}">
      <text>
        <r>
          <rPr>
            <sz val="9"/>
            <color rgb="FF000000"/>
            <rFont val="Tahoma"/>
            <family val="2"/>
            <charset val="204"/>
          </rPr>
          <t>B41 = B42 + B45
и
B45 = B46 + B47</t>
        </r>
      </text>
    </comment>
    <comment ref="C45" authorId="0" shapeId="0" xr:uid="{00000000-0006-0000-0000-000024000000}">
      <text>
        <r>
          <rPr>
            <sz val="9"/>
            <color rgb="FF000000"/>
            <rFont val="Tahoma"/>
            <family val="2"/>
            <charset val="204"/>
          </rPr>
          <t>C41 = C42 + C45
и
C45 = C46 + C47</t>
        </r>
      </text>
    </comment>
    <comment ref="E45" authorId="0" shapeId="0" xr:uid="{00000000-0006-0000-0000-000025000000}">
      <text>
        <r>
          <rPr>
            <sz val="9"/>
            <color rgb="FF000000"/>
            <rFont val="Tahoma"/>
            <family val="2"/>
            <charset val="204"/>
          </rPr>
          <t>E41 = E42 + E45
и
E45 = E46+ E47</t>
        </r>
      </text>
    </comment>
    <comment ref="F45" authorId="0" shapeId="0" xr:uid="{00000000-0006-0000-0000-000026000000}">
      <text>
        <r>
          <rPr>
            <sz val="9"/>
            <color rgb="FF000000"/>
            <rFont val="Tahoma"/>
            <family val="2"/>
            <charset val="204"/>
          </rPr>
          <t>F41 = F42 + F45
и
F45 = F46 + F47</t>
        </r>
      </text>
    </comment>
    <comment ref="I45" authorId="0" shapeId="0" xr:uid="{00000000-0006-0000-0000-000027000000}">
      <text>
        <r>
          <rPr>
            <sz val="9"/>
            <color rgb="FF000000"/>
            <rFont val="Tahoma"/>
            <family val="2"/>
            <charset val="204"/>
          </rPr>
          <t>I41 = I42 + I45
и
I45 = I46 + I47</t>
        </r>
      </text>
    </comment>
    <comment ref="J45" authorId="0" shapeId="0" xr:uid="{00000000-0006-0000-0000-000028000000}">
      <text>
        <r>
          <rPr>
            <sz val="9"/>
            <color rgb="FF000000"/>
            <rFont val="Tahoma"/>
            <family val="2"/>
            <charset val="204"/>
          </rPr>
          <t>J41 = J42 + J45
и
J45 = J46 + J47</t>
        </r>
      </text>
    </comment>
    <comment ref="B46" authorId="0" shapeId="0" xr:uid="{00000000-0006-0000-0000-000029000000}">
      <text>
        <r>
          <rPr>
            <sz val="9"/>
            <color rgb="FF000000"/>
            <rFont val="Tahoma"/>
            <family val="2"/>
            <charset val="204"/>
          </rPr>
          <t>B45 = B46 + B47</t>
        </r>
      </text>
    </comment>
    <comment ref="C46" authorId="0" shapeId="0" xr:uid="{00000000-0006-0000-0000-00002A000000}">
      <text>
        <r>
          <rPr>
            <sz val="9"/>
            <color rgb="FF000000"/>
            <rFont val="Tahoma"/>
            <family val="2"/>
            <charset val="204"/>
          </rPr>
          <t>C45 = C46 + C47</t>
        </r>
      </text>
    </comment>
    <comment ref="E46" authorId="0" shapeId="0" xr:uid="{00000000-0006-0000-0000-00002B000000}">
      <text>
        <r>
          <rPr>
            <sz val="9"/>
            <color rgb="FF000000"/>
            <rFont val="Tahoma"/>
            <family val="2"/>
            <charset val="204"/>
          </rPr>
          <t>E45 = E46 + E47</t>
        </r>
      </text>
    </comment>
    <comment ref="F46" authorId="0" shapeId="0" xr:uid="{00000000-0006-0000-0000-00002C000000}">
      <text>
        <r>
          <rPr>
            <sz val="9"/>
            <color rgb="FF000000"/>
            <rFont val="Tahoma"/>
            <family val="2"/>
            <charset val="204"/>
          </rPr>
          <t>F45 = F46 + F47</t>
        </r>
      </text>
    </comment>
    <comment ref="I46" authorId="0" shapeId="0" xr:uid="{00000000-0006-0000-0000-00002D000000}">
      <text>
        <r>
          <rPr>
            <sz val="9"/>
            <color rgb="FF000000"/>
            <rFont val="Tahoma"/>
            <family val="2"/>
            <charset val="204"/>
          </rPr>
          <t>I45 = I46 + I47</t>
        </r>
      </text>
    </comment>
    <comment ref="J46" authorId="0" shapeId="0" xr:uid="{00000000-0006-0000-0000-00002E000000}">
      <text>
        <r>
          <rPr>
            <sz val="9"/>
            <color rgb="FF000000"/>
            <rFont val="Tahoma"/>
            <family val="2"/>
            <charset val="204"/>
          </rPr>
          <t>J45 = J46 + J47</t>
        </r>
      </text>
    </comment>
    <comment ref="B47" authorId="0" shapeId="0" xr:uid="{00000000-0006-0000-0000-00002F000000}">
      <text>
        <r>
          <rPr>
            <sz val="9"/>
            <color rgb="FF000000"/>
            <rFont val="Tahoma"/>
            <family val="2"/>
            <charset val="204"/>
          </rPr>
          <t>B45 = B46 + B47</t>
        </r>
      </text>
    </comment>
    <comment ref="C47" authorId="0" shapeId="0" xr:uid="{00000000-0006-0000-0000-000030000000}">
      <text>
        <r>
          <rPr>
            <sz val="9"/>
            <color rgb="FF000000"/>
            <rFont val="Tahoma"/>
            <family val="2"/>
            <charset val="204"/>
          </rPr>
          <t>C45 = C46 + C47</t>
        </r>
      </text>
    </comment>
    <comment ref="E47" authorId="0" shapeId="0" xr:uid="{00000000-0006-0000-0000-000031000000}">
      <text>
        <r>
          <rPr>
            <sz val="9"/>
            <color rgb="FF000000"/>
            <rFont val="Tahoma"/>
            <family val="2"/>
            <charset val="204"/>
          </rPr>
          <t>E45 = E46 + E47</t>
        </r>
      </text>
    </comment>
    <comment ref="F47" authorId="0" shapeId="0" xr:uid="{00000000-0006-0000-0000-000032000000}">
      <text>
        <r>
          <rPr>
            <sz val="9"/>
            <color rgb="FF000000"/>
            <rFont val="Tahoma"/>
            <family val="2"/>
            <charset val="204"/>
          </rPr>
          <t>F45 = F46 + F47</t>
        </r>
      </text>
    </comment>
    <comment ref="I47" authorId="0" shapeId="0" xr:uid="{00000000-0006-0000-0000-000033000000}">
      <text>
        <r>
          <rPr>
            <sz val="9"/>
            <color rgb="FF000000"/>
            <rFont val="Tahoma"/>
            <family val="2"/>
            <charset val="204"/>
          </rPr>
          <t>I45 = I46 + I47</t>
        </r>
      </text>
    </comment>
    <comment ref="J47" authorId="0" shapeId="0" xr:uid="{00000000-0006-0000-0000-000034000000}">
      <text>
        <r>
          <rPr>
            <sz val="9"/>
            <color rgb="FF000000"/>
            <rFont val="Tahoma"/>
            <family val="2"/>
            <charset val="204"/>
          </rPr>
          <t>J45 = J46 + J47</t>
        </r>
      </text>
    </comment>
    <comment ref="B57" authorId="1" shapeId="0" xr:uid="{00000000-0006-0000-0000-000035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57" authorId="1" shapeId="0" xr:uid="{00000000-0006-0000-0000-000036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57" authorId="1" shapeId="0" xr:uid="{00000000-0006-0000-0000-000037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57" authorId="1" shapeId="0" xr:uid="{00000000-0006-0000-0000-000038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58" authorId="1" shapeId="0" xr:uid="{00000000-0006-0000-0000-000039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58" authorId="1" shapeId="0" xr:uid="{00000000-0006-0000-0000-00003A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58" authorId="1" shapeId="0" xr:uid="{00000000-0006-0000-0000-00003B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58" authorId="1" shapeId="0" xr:uid="{00000000-0006-0000-0000-00003C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59" authorId="1" shapeId="0" xr:uid="{00000000-0006-0000-0000-00003D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59" authorId="1" shapeId="0" xr:uid="{00000000-0006-0000-0000-00003E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59" authorId="1" shapeId="0" xr:uid="{00000000-0006-0000-0000-00003F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59" authorId="1" shapeId="0" xr:uid="{00000000-0006-0000-0000-000040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60" authorId="1" shapeId="0" xr:uid="{00000000-0006-0000-0000-000041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60" authorId="1" shapeId="0" xr:uid="{00000000-0006-0000-0000-000042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60" authorId="1" shapeId="0" xr:uid="{00000000-0006-0000-0000-000043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60" authorId="1" shapeId="0" xr:uid="{00000000-0006-0000-0000-000044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61" authorId="1" shapeId="0" xr:uid="{00000000-0006-0000-0000-000045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61" authorId="1" shapeId="0" xr:uid="{00000000-0006-0000-0000-000046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61" authorId="1" shapeId="0" xr:uid="{00000000-0006-0000-0000-000047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61" authorId="1" shapeId="0" xr:uid="{00000000-0006-0000-0000-000048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62" authorId="1" shapeId="0" xr:uid="{00000000-0006-0000-0000-000049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62" authorId="1" shapeId="0" xr:uid="{00000000-0006-0000-0000-00004A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62" authorId="1" shapeId="0" xr:uid="{00000000-0006-0000-0000-00004B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62" authorId="1" shapeId="0" xr:uid="{00000000-0006-0000-0000-00004C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67" authorId="1" shapeId="0" xr:uid="{00000000-0006-0000-0000-00004D000000}">
      <text>
        <r>
          <rPr>
            <sz val="9"/>
            <color indexed="81"/>
            <rFont val="Tahoma"/>
            <family val="2"/>
            <charset val="204"/>
          </rPr>
          <t>B57 = B58 + B59 + B60 + B61 + B62 + B67 + B68</t>
        </r>
      </text>
    </comment>
    <comment ref="C67" authorId="1" shapeId="0" xr:uid="{00000000-0006-0000-0000-00004E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67" authorId="1" shapeId="0" xr:uid="{00000000-0006-0000-0000-00004F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67" authorId="1" shapeId="0" xr:uid="{00000000-0006-0000-0000-000050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68" authorId="1" shapeId="0" xr:uid="{00000000-0006-0000-0000-000051000000}">
      <text>
        <r>
          <rPr>
            <sz val="9"/>
            <color indexed="81"/>
            <rFont val="Tahoma"/>
            <family val="2"/>
            <charset val="204"/>
          </rPr>
          <t xml:space="preserve">B57 = B58 + B59 + B60 + B61 + B62 + B67 + B68
</t>
        </r>
      </text>
    </comment>
    <comment ref="C68" authorId="1" shapeId="0" xr:uid="{00000000-0006-0000-0000-000052000000}">
      <text>
        <r>
          <rPr>
            <sz val="9"/>
            <color indexed="81"/>
            <rFont val="Tahoma"/>
            <family val="2"/>
            <charset val="204"/>
          </rPr>
          <t>C57 = C58 + C59 + C60 + C61 + C62 + C67 + C68</t>
        </r>
      </text>
    </comment>
    <comment ref="E68" authorId="1" shapeId="0" xr:uid="{00000000-0006-0000-0000-000053000000}">
      <text>
        <r>
          <rPr>
            <sz val="9"/>
            <color indexed="81"/>
            <rFont val="Tahoma"/>
            <family val="2"/>
            <charset val="204"/>
          </rPr>
          <t>E57 = E58 + E59 + E60 + E61 + E62 + E67 + E68</t>
        </r>
      </text>
    </comment>
    <comment ref="F68" authorId="1" shapeId="0" xr:uid="{00000000-0006-0000-0000-000054000000}">
      <text>
        <r>
          <rPr>
            <sz val="9"/>
            <color indexed="81"/>
            <rFont val="Tahoma"/>
            <family val="2"/>
            <charset val="204"/>
          </rPr>
          <t>F57 = F58 + F59 + F60 + F61 + F62 + F67 + F68</t>
        </r>
      </text>
    </comment>
    <comment ref="B69" authorId="1" shapeId="0" xr:uid="{00000000-0006-0000-0000-000055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69" authorId="1" shapeId="0" xr:uid="{00000000-0006-0000-0000-000056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69" authorId="1" shapeId="0" xr:uid="{00000000-0006-0000-0000-000057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69" authorId="1" shapeId="0" xr:uid="{00000000-0006-0000-0000-000058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0" authorId="1" shapeId="0" xr:uid="{00000000-0006-0000-0000-000059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0" authorId="1" shapeId="0" xr:uid="{00000000-0006-0000-0000-00005A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0" authorId="1" shapeId="0" xr:uid="{00000000-0006-0000-0000-00005B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0" authorId="1" shapeId="0" xr:uid="{00000000-0006-0000-0000-00005C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1" authorId="1" shapeId="0" xr:uid="{00000000-0006-0000-0000-00005D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1" authorId="1" shapeId="0" xr:uid="{00000000-0006-0000-0000-00005E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1" authorId="1" shapeId="0" xr:uid="{00000000-0006-0000-0000-00005F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1" authorId="1" shapeId="0" xr:uid="{00000000-0006-0000-0000-000060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2" authorId="1" shapeId="0" xr:uid="{00000000-0006-0000-0000-000061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2" authorId="1" shapeId="0" xr:uid="{00000000-0006-0000-0000-000062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2" authorId="1" shapeId="0" xr:uid="{00000000-0006-0000-0000-000063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2" authorId="1" shapeId="0" xr:uid="{00000000-0006-0000-0000-000064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4" authorId="1" shapeId="0" xr:uid="{00000000-0006-0000-0000-000065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4" authorId="1" shapeId="0" xr:uid="{00000000-0006-0000-0000-000066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4" authorId="1" shapeId="0" xr:uid="{00000000-0006-0000-0000-000067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4" authorId="1" shapeId="0" xr:uid="{00000000-0006-0000-0000-000068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5" authorId="1" shapeId="0" xr:uid="{00000000-0006-0000-0000-000069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5" authorId="1" shapeId="0" xr:uid="{00000000-0006-0000-0000-00006A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5" authorId="1" shapeId="0" xr:uid="{00000000-0006-0000-0000-00006B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5" authorId="1" shapeId="0" xr:uid="{00000000-0006-0000-0000-00006C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6" authorId="1" shapeId="0" xr:uid="{00000000-0006-0000-0000-00006D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6" authorId="1" shapeId="0" xr:uid="{00000000-0006-0000-0000-00006E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6" authorId="1" shapeId="0" xr:uid="{00000000-0006-0000-0000-00006F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6" authorId="1" shapeId="0" xr:uid="{00000000-0006-0000-0000-000070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  <comment ref="B77" authorId="1" shapeId="0" xr:uid="{00000000-0006-0000-0000-000071000000}">
      <text>
        <r>
          <rPr>
            <sz val="9"/>
            <color indexed="81"/>
            <rFont val="Tahoma"/>
            <family val="2"/>
            <charset val="204"/>
          </rPr>
          <t>B69 = B70 + B71 +B72 + B74 + B75 +B76 + B77</t>
        </r>
      </text>
    </comment>
    <comment ref="C77" authorId="1" shapeId="0" xr:uid="{00000000-0006-0000-0000-000072000000}">
      <text>
        <r>
          <rPr>
            <sz val="9"/>
            <color indexed="81"/>
            <rFont val="Tahoma"/>
            <family val="2"/>
            <charset val="204"/>
          </rPr>
          <t>C69 = C70 + C71 +C72 + C74 + C75 +C76 + C77</t>
        </r>
      </text>
    </comment>
    <comment ref="E77" authorId="1" shapeId="0" xr:uid="{00000000-0006-0000-0000-000073000000}">
      <text>
        <r>
          <rPr>
            <sz val="9"/>
            <color indexed="81"/>
            <rFont val="Tahoma"/>
            <family val="2"/>
            <charset val="204"/>
          </rPr>
          <t>E69 = E70 + E71 +E72 + E74 + E75 +E76 + E77</t>
        </r>
      </text>
    </comment>
    <comment ref="F77" authorId="1" shapeId="0" xr:uid="{00000000-0006-0000-0000-000074000000}">
      <text>
        <r>
          <rPr>
            <sz val="9"/>
            <color indexed="81"/>
            <rFont val="Tahoma"/>
            <family val="2"/>
            <charset val="204"/>
          </rPr>
          <t>F69 = F70 + F71 +F72 + F74 + F75 + F76 + F77</t>
        </r>
      </text>
    </comment>
  </commentList>
</comments>
</file>

<file path=xl/sharedStrings.xml><?xml version="1.0" encoding="utf-8"?>
<sst xmlns="http://schemas.openxmlformats.org/spreadsheetml/2006/main" count="1454" uniqueCount="457">
  <si>
    <t>#parm1Tmplt1</t>
  </si>
  <si>
    <t>Всего**</t>
  </si>
  <si>
    <t>УС***</t>
  </si>
  <si>
    <t>#parm2Tmplt1</t>
  </si>
  <si>
    <t xml:space="preserve">Сведения о софинансировании (финансировании) расходного обязательства   </t>
  </si>
  <si>
    <t>Зеленоградский</t>
  </si>
  <si>
    <t>наименование муниципального образования</t>
  </si>
  <si>
    <t>тыс. руб.</t>
  </si>
  <si>
    <t>Наименование / Наименование направления расходов областного бюджета</t>
  </si>
  <si>
    <t>ВР</t>
  </si>
  <si>
    <t>Исполнено за год, предшествующий отчетному</t>
  </si>
  <si>
    <t>Утвержденный план за отчетный год</t>
  </si>
  <si>
    <t>Исполнено за отч. год</t>
  </si>
  <si>
    <t>Динамика исполнения к предыдущему году, %</t>
  </si>
  <si>
    <t>Уточненный бюджет на тек. год</t>
  </si>
  <si>
    <t>Динамика плана тек. года к исполнению  отчетного, %</t>
  </si>
  <si>
    <t>Исполнено на аналог. дату отч. года</t>
  </si>
  <si>
    <t>Исполнено на отч. дату</t>
  </si>
  <si>
    <t>Исполнение плана, %</t>
  </si>
  <si>
    <t>К соответствующему периоду отчетного года, %</t>
  </si>
  <si>
    <t>код направления*</t>
  </si>
  <si>
    <t>Р.Пр.*</t>
  </si>
  <si>
    <t>Расходы местного бюджета</t>
  </si>
  <si>
    <t>ОБ(500)</t>
  </si>
  <si>
    <t>Субсидии на текущие расходы</t>
  </si>
  <si>
    <t>ОБ(521)</t>
  </si>
  <si>
    <t>Субсидии на капитальные расходы</t>
  </si>
  <si>
    <t>ОБ(522)</t>
  </si>
  <si>
    <t>Субсидии на консолидированные расходы</t>
  </si>
  <si>
    <t>ОБ(523)</t>
  </si>
  <si>
    <t>Субвенции</t>
  </si>
  <si>
    <t>ОБ(530)</t>
  </si>
  <si>
    <t>УС</t>
  </si>
  <si>
    <t>Иные межбюджетные трансферты</t>
  </si>
  <si>
    <t>ОБ(540)</t>
  </si>
  <si>
    <t>Субсидии на обеспечение бесплатной перевозки обучающихся к муниципальным общеобразовательным учреждениям</t>
  </si>
  <si>
    <t>71010</t>
  </si>
  <si>
    <t>0702</t>
  </si>
  <si>
    <t>521</t>
  </si>
  <si>
    <t>S1010</t>
  </si>
  <si>
    <t>622</t>
  </si>
  <si>
    <t>621</t>
  </si>
  <si>
    <t>Субсидии на осуществление благоустройства территорий</t>
  </si>
  <si>
    <t>71170</t>
  </si>
  <si>
    <t>0503</t>
  </si>
  <si>
    <t>S1170</t>
  </si>
  <si>
    <t>244</t>
  </si>
  <si>
    <t>Резервный фонд Правительства Калининградской области</t>
  </si>
  <si>
    <t>21910</t>
  </si>
  <si>
    <t>S1911</t>
  </si>
  <si>
    <t>Техническое оснащение муниципальных музеев</t>
  </si>
  <si>
    <t>55900</t>
  </si>
  <si>
    <t>0801</t>
  </si>
  <si>
    <t>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(Реконструкция очистных сооружений в пос. Рыбачий Зеленоградского района, Калининградской области)</t>
  </si>
  <si>
    <t>26003</t>
  </si>
  <si>
    <t>0502</t>
  </si>
  <si>
    <t>522</t>
  </si>
  <si>
    <t>S6003</t>
  </si>
  <si>
    <t>414</t>
  </si>
  <si>
    <t>Осуществление мероприятий за счет остатков неиспользованных бюджетных ассигнований прошлых лет, предоставленных на осуществление капитальных вложений в объекты капитального строительства государственной (муниципальной)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</si>
  <si>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26015</t>
  </si>
  <si>
    <t>Субсидии на обеспечение присмотра и ухода за детьми, осваивающими образовательные программы дошкольного образования в организациях, осуществляющих образовательную деятельность, в части обеспечения питанием всех категорий воспитанников за счет средств резервного фонда Правительства Калининградской области</t>
  </si>
  <si>
    <t>2191П</t>
  </si>
  <si>
    <t>0701</t>
  </si>
  <si>
    <t>S1912</t>
  </si>
  <si>
    <t>Единовременные денежные выплаты за счет средств резервного фонда Правительства Калининградской области</t>
  </si>
  <si>
    <t>21911</t>
  </si>
  <si>
    <t>540</t>
  </si>
  <si>
    <t>S1913</t>
  </si>
  <si>
    <t>Единовременные денежные выплаты за счет средств резервного фонда Правительства Калининградской област</t>
  </si>
  <si>
    <t>0703</t>
  </si>
  <si>
    <t>Государственная поддержка отрасли культуры (поддержка лучших сельских учреждений культуры и лучших работников сельских учреждений культуры)</t>
  </si>
  <si>
    <t>A255194</t>
  </si>
  <si>
    <t>Субсидии на ремонт автомобильных дорог общего пользования местного значения</t>
  </si>
  <si>
    <t>71230</t>
  </si>
  <si>
    <t>0409</t>
  </si>
  <si>
    <t>S1230</t>
  </si>
  <si>
    <t>243</t>
  </si>
  <si>
    <t>Субсидии на модернизацию автобусного парка муниципальных образований, осуществляющих бесплатную перевозку обучающихся к месту учебы</t>
  </si>
  <si>
    <t>71280</t>
  </si>
  <si>
    <t>S1280</t>
  </si>
  <si>
    <t>Субсидии на капитальный ремонт и ремонт автомобильных дорог общего пользования местного значения и искусственных сооружений на них в населенных пунктах Калининградской области</t>
  </si>
  <si>
    <t>71220</t>
  </si>
  <si>
    <t>S1220</t>
  </si>
  <si>
    <t>Субсидии на обеспечение комплексного развития сельских территорий (улучшение жилищных условий граждан Российской Федерации, проживающих на сельских территориях</t>
  </si>
  <si>
    <t>R5761</t>
  </si>
  <si>
    <t>1003</t>
  </si>
  <si>
    <t>L5761</t>
  </si>
  <si>
    <t>322</t>
  </si>
  <si>
    <t>Субсидии на обеспечение комплексного развития сельских территорий (реализация мероприятия по благоустройству сельских территорий)</t>
  </si>
  <si>
    <t>R5763</t>
  </si>
  <si>
    <t>L5763</t>
  </si>
  <si>
    <t>Субсидии на обеспечение мероприятий по организации теплоснабжения</t>
  </si>
  <si>
    <t>71310</t>
  </si>
  <si>
    <t>S1310</t>
  </si>
  <si>
    <t>843</t>
  </si>
  <si>
    <t>811</t>
  </si>
  <si>
    <t>Субсидии на поддержку муниципальных программ формирования современной городской среды на дворовые территории</t>
  </si>
  <si>
    <t>71070</t>
  </si>
  <si>
    <t>S1070</t>
  </si>
  <si>
    <t>Субсидии на предоставление молодым семьям дополнительных социальных выплат при рождении или усыновлении (удочерении) ребенка</t>
  </si>
  <si>
    <t>71030</t>
  </si>
  <si>
    <t>1004</t>
  </si>
  <si>
    <t>S1030</t>
  </si>
  <si>
    <t>321</t>
  </si>
  <si>
    <t>Субсидии на реализацию мероприятий по обеспечению жильем молодых семей</t>
  </si>
  <si>
    <t>R4970</t>
  </si>
  <si>
    <t>L4970</t>
  </si>
  <si>
    <t>Резервный фонд Правительства Калининградской области (финансовое обеспечение мероприятий, связанных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инфекции, а также на иные цели, определенные Правительством Калининградской области)</t>
  </si>
  <si>
    <t>Субсидии на 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</si>
  <si>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>71050</t>
  </si>
  <si>
    <t>0113</t>
  </si>
  <si>
    <t>S1050</t>
  </si>
  <si>
    <t>111</t>
  </si>
  <si>
    <t>119</t>
  </si>
  <si>
    <t>242</t>
  </si>
  <si>
    <t>851</t>
  </si>
  <si>
    <t>853</t>
  </si>
  <si>
    <t>112</t>
  </si>
  <si>
    <t>Субсидии на поддержку муниципальных газет</t>
  </si>
  <si>
    <t>71250</t>
  </si>
  <si>
    <t>1202</t>
  </si>
  <si>
    <t>S1250</t>
  </si>
  <si>
    <t>Субсидии на обновление материально-технической базы для формирования у обучающихся современных технологических и гуманитарных навыков</t>
  </si>
  <si>
    <t>51690</t>
  </si>
  <si>
    <t>Субсидии на осуществление капитальных вложений в объекты муниципальной собственности</t>
  </si>
  <si>
    <t>94000</t>
  </si>
  <si>
    <t>S4000</t>
  </si>
  <si>
    <t>Субсидии на обеспечение комплексного развития сельских территорий (распределительные газопроводы низкого давления и газопроводы-вводы к жилым домам в пос. Киевское, пос. Широкополье, пос. Луговское, пос. Надеждино, пос. Привольное, пос. Новосельское, пос. Иркутское Зеленоградского района)</t>
  </si>
  <si>
    <t>R5769</t>
  </si>
  <si>
    <t>L5769</t>
  </si>
  <si>
    <t>465</t>
  </si>
  <si>
    <t>Субсидии на 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</si>
  <si>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94042</t>
  </si>
  <si>
    <t>S4042</t>
  </si>
  <si>
    <t>Субсидии  на решение вопросов местного значения в сфере жилищно-коммунального хозяйства</t>
  </si>
  <si>
    <t>71120</t>
  </si>
  <si>
    <t>0505</t>
  </si>
  <si>
    <t>523</t>
  </si>
  <si>
    <t>S1120</t>
  </si>
  <si>
    <t>S1910</t>
  </si>
  <si>
    <t>Осуществление переданных полномочий Российской Федерации на государственную регистрацию актов гражданского состояния</t>
  </si>
  <si>
    <t>59300</t>
  </si>
  <si>
    <t>530</t>
  </si>
  <si>
    <t>121</t>
  </si>
  <si>
    <t>129</t>
  </si>
  <si>
    <t>Субвенции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</si>
  <si>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R3040</t>
  </si>
  <si>
    <t>L3040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</si>
  <si>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</si>
  <si>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70620</t>
  </si>
  <si>
    <t>Субвенции на осуществление отдельных государственных полномочий Калининградской области по обеспечению бесплатным питанием отдельных категорий обучающихся в муниципальных общеобразовательных организациях</t>
  </si>
  <si>
    <t>70160</t>
  </si>
  <si>
    <t>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</si>
  <si>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52100</t>
  </si>
  <si>
    <t>Субвенции на обеспечение питанием и страхованием жизни и здоровья детей в возрасте от 6 до 18 лет в муниципальных лагерях с дневным пребыванием</t>
  </si>
  <si>
    <t>70130</t>
  </si>
  <si>
    <t>0707</t>
  </si>
  <si>
    <t>Субвенции на осуществление отдельных государственных полномочий Калининградской области по определению перечня должностных лиц, уполномоченных составлять протоколы об административных правонарушениях</t>
  </si>
  <si>
    <t>70730</t>
  </si>
  <si>
    <t>Субвенции на осуществление полномочий по государственной поддержке сельского хозяйства</t>
  </si>
  <si>
    <t>76000</t>
  </si>
  <si>
    <t>0405</t>
  </si>
  <si>
    <t>813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</si>
  <si>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</si>
  <si>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R4330</t>
  </si>
  <si>
    <t>Субвенции на осуществление полномочий Калининградской области в сфере сельского хозяйства в части деятельности органов управления</t>
  </si>
  <si>
    <t>70660</t>
  </si>
  <si>
    <t>Субвенции на обеспечение полномочий Калининградской области по социальному обслуживанию граждан пожилого возраста и инвалидов</t>
  </si>
  <si>
    <t>70710</t>
  </si>
  <si>
    <t>1002</t>
  </si>
  <si>
    <t>611</t>
  </si>
  <si>
    <t>Субсидии на организацию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</si>
  <si>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71160</t>
  </si>
  <si>
    <t>S1160</t>
  </si>
  <si>
    <t>Субвенции на осуществление отдельных государственных полномочий Калининградской области по содержанию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</si>
  <si>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70610</t>
  </si>
  <si>
    <t>323</t>
  </si>
  <si>
    <t>313</t>
  </si>
  <si>
    <t>Субвенции на выполнение государственных полномочий Калининградской области по осуществлению деятельности по опеке и попечительству в отношении совершеннолетних граждан</t>
  </si>
  <si>
    <t>70650</t>
  </si>
  <si>
    <t>1006</t>
  </si>
  <si>
    <t>Субвенции на осуществление отдельных государственных полномочий Калининградской области по обеспечению деятельности по организации и осуществлению опеки и попечительства в отношении несовершеннолетних</t>
  </si>
  <si>
    <t>70640</t>
  </si>
  <si>
    <t>247</t>
  </si>
  <si>
    <t>Субвенции на осуществление отдельных полномочий Калининградской области на руководство в сфере социальной поддержки населения</t>
  </si>
  <si>
    <t>70670</t>
  </si>
  <si>
    <t>Субсидии на 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</si>
  <si>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71130</t>
  </si>
  <si>
    <t>S1130</t>
  </si>
  <si>
    <t>Субвенции на осуществление полномочий Калининградской области по организации и обеспечению отдыха детей, находящихся в трудной жизненной ситуации</t>
  </si>
  <si>
    <t>70120</t>
  </si>
  <si>
    <t>Субвенции на осуществление полномочий Калининградской области в сфере организации работы комиссий по делам несовершеннолетних и защите их прав</t>
  </si>
  <si>
    <t>70720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</si>
  <si>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</si>
  <si>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</si>
  <si>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>0105</t>
  </si>
  <si>
    <t>Осуществление выплат стимулирующего характера за особые условия труда и дополнительную нагрузку работникам органов записи актов гражданского состояния, осуществлявших конвертацию и передачу записей актов гражданского состояния в Единый государственный реестр записей актов гражданского состояния, в том числе записей актов о рождении детей в возрасте от 3 до 18 лет в целях обеспечения дополнительных мер социальной поддержки семей, имеющих детей, за счет средств резервного фонда Правительства Российской Федерации</t>
  </si>
  <si>
    <t>58790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</si>
  <si>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</si>
  <si>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</si>
  <si>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Иные межбюджетные трансферты на создание модельных муниципальных библиотек</t>
  </si>
  <si>
    <t>54540</t>
  </si>
  <si>
    <t>612</t>
  </si>
  <si>
    <t>Иные межбюджетные трансферты на реализацию грант-контракта "CBCycle: Трансграничные веломаршруты для продвижения и устойчивого использования культурного наследия" (велодорожка)</t>
  </si>
  <si>
    <t>74010</t>
  </si>
  <si>
    <t>0412</t>
  </si>
  <si>
    <t>1403</t>
  </si>
  <si>
    <t>01010</t>
  </si>
  <si>
    <t>0501</t>
  </si>
  <si>
    <t>412</t>
  </si>
  <si>
    <t>Иные межбюджетные трансферты на осуществление мероприятий по развитию инфраструктуры общеобразовательных организаций</t>
  </si>
  <si>
    <t>74040</t>
  </si>
  <si>
    <t>Субсидии на улучшение условий предоставления образования в муниципальных образовательных организациях Калининградской области</t>
  </si>
  <si>
    <t>Осуществление первичного воинского учета органами местного самоуправления</t>
  </si>
  <si>
    <t>51180</t>
  </si>
  <si>
    <t>0203</t>
  </si>
  <si>
    <t>Субсидии на содержание морских пляжей в границах муниципальных образований Калининградской области</t>
  </si>
  <si>
    <t>71380</t>
  </si>
  <si>
    <t>S1380</t>
  </si>
  <si>
    <t>Создание комфортной городской среды в малых городах и исторических поселений- победителях Всероссийского конкурса лучших проектов создания комфортной городской среды</t>
  </si>
  <si>
    <t>54240</t>
  </si>
  <si>
    <t>Субсидии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</si>
  <si>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54910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</si>
  <si>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</si>
  <si>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50970</t>
  </si>
  <si>
    <t>Субсидии на обеспечение поддержки муниципальных образований в сфере культуры</t>
  </si>
  <si>
    <t>71090</t>
  </si>
  <si>
    <t>S1090</t>
  </si>
  <si>
    <t>Субвенции на проведение Всероссийской переписи населения 2020 года</t>
  </si>
  <si>
    <t>54690</t>
  </si>
  <si>
    <t>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</si>
  <si>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52080</t>
  </si>
  <si>
    <t>Обеспечение поддержки МО в сфере культуры</t>
  </si>
  <si>
    <t>71190</t>
  </si>
  <si>
    <t>S1190</t>
  </si>
  <si>
    <t>Субсидии на создание условий для отдыха и рекреации в МО Калининградской области</t>
  </si>
  <si>
    <t>71240</t>
  </si>
  <si>
    <t>S1240</t>
  </si>
  <si>
    <t>Иные межбюджетные трансферты на проведение работ по уничтожению борщевика Сосновского</t>
  </si>
  <si>
    <t>74030</t>
  </si>
  <si>
    <t>S4030</t>
  </si>
  <si>
    <t>Субсидии на обеспечение мероприятий по организации теплоснабжения, водоснабжения, водоотведения</t>
  </si>
  <si>
    <t>71040</t>
  </si>
  <si>
    <t>S1040</t>
  </si>
  <si>
    <t>Субсидии на поддержку отрасли культуры</t>
  </si>
  <si>
    <t>55190</t>
  </si>
  <si>
    <t>15002</t>
  </si>
  <si>
    <t>Субсидии на обеспечение комплексного роазвития сельских территорий за счет средств резервного фонда Правительства Российской Федерации</t>
  </si>
  <si>
    <t>R576F</t>
  </si>
  <si>
    <t>L576F</t>
  </si>
  <si>
    <t>Субсидии на поддержку отрасли культуры за счет средств резервного фонда Правительства Российской Федерации</t>
  </si>
  <si>
    <t>5519F</t>
  </si>
  <si>
    <t>Иные межбюджетные трансферты на стимулирование целевого обучения в рамках соответствующей предметной области</t>
  </si>
  <si>
    <t>74070</t>
  </si>
  <si>
    <t>R5190</t>
  </si>
  <si>
    <t>L5190</t>
  </si>
  <si>
    <t>Иные межбюджетные трансферты на стимулирование трудоустройства молодых специалистов</t>
  </si>
  <si>
    <t>74060</t>
  </si>
  <si>
    <t>Реализация инфраструктурных проектов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</si>
  <si>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98393</t>
  </si>
  <si>
    <t>S8393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</si>
  <si>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</si>
  <si>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на реализацию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</si>
  <si>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71360</t>
  </si>
  <si>
    <t>S1360</t>
  </si>
  <si>
    <t>Субсидии на софинансирование расходов, возникающих при реализации персонифицированного финансирования дополнительного образования детей</t>
  </si>
  <si>
    <t>71370</t>
  </si>
  <si>
    <t>S1370</t>
  </si>
  <si>
    <t>Субсидии на капитальный ремонт и устройство спортивных объектов муниципальной собственности</t>
  </si>
  <si>
    <t>71340</t>
  </si>
  <si>
    <t>1102</t>
  </si>
  <si>
    <t>S1340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</si>
  <si>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</si>
  <si>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R4670</t>
  </si>
  <si>
    <t>L4670</t>
  </si>
  <si>
    <t>Обеспечение комплексного развития сельских территорий (реализация проектов комплексного развития сельских территорий (сельских агломераций))</t>
  </si>
  <si>
    <t>R5767</t>
  </si>
  <si>
    <t>L5767</t>
  </si>
  <si>
    <t>*Указывается соответствующие коды бюджетной классификации расходов, по которым предоставляются целевые межбюджетные трансферты из областного бюджета и по которым осуществляются расходы из местного бюджета (в первой строке расшифровки по каждому направлению сначала указываются данные по областному бюджету)</t>
  </si>
  <si>
    <t>** Общий объем расходов местного бюджета, софинансируемых (финансируемых) из областного бюджета по соответствующему направлению расходов (областной + местный)</t>
  </si>
  <si>
    <t>*** Уровень софинансирования расходов местных бюджетов из областного бюджета (рассчитывается по формуле и должен соответствовать уровню, установленному в соглашении)</t>
  </si>
  <si>
    <t>(наименование МО)</t>
  </si>
  <si>
    <t>Наименование</t>
  </si>
  <si>
    <t>Вид расхода</t>
  </si>
  <si>
    <t>2. РАСХОДЫ</t>
  </si>
  <si>
    <t>всего</t>
  </si>
  <si>
    <t>иные</t>
  </si>
  <si>
    <t>ОБЩЕГОСУДАРСТВЕННЫЕ ВОПРОСЫ (0100)</t>
  </si>
  <si>
    <t>НАЦИОНАЛЬНАЯ ЭКОНОМИКА (0400)</t>
  </si>
  <si>
    <t>ДОРОЖНОЕ ХОЗЯЙСТВО (ДОРОЖНЫЕ ФОНДЫ) (0409)</t>
  </si>
  <si>
    <t>ОСТАЛЬНЫЕ ВОПРОСЫ НАЦИОНАЛЬНОЙ ЭКОНОМИКИ</t>
  </si>
  <si>
    <t>ЖКХ (0500)</t>
  </si>
  <si>
    <t>Жилищное хозяйство (0501)</t>
  </si>
  <si>
    <t>Коммунальное хозяйство (0502)</t>
  </si>
  <si>
    <t>Благоустройство (0503)</t>
  </si>
  <si>
    <t>Другие вопросы в области ЖКХ (0505)</t>
  </si>
  <si>
    <t>ОБРАЗОВАНИЕ (0700)</t>
  </si>
  <si>
    <t>Дошкольное образование (0701)</t>
  </si>
  <si>
    <t>Общее образование (0702)</t>
  </si>
  <si>
    <t>Дополнительное образование (0703)</t>
  </si>
  <si>
    <t>Молодежная политика (0707)</t>
  </si>
  <si>
    <t>Другие вопросы 
в области образования (0709)</t>
  </si>
  <si>
    <t>КУЛЬТУРА (0800)</t>
  </si>
  <si>
    <t>ЗДРАВООХРАНЕНИЕ (0900)</t>
  </si>
  <si>
    <t>ФИЗКУЛЬТУРА И СПОРТ (1100)</t>
  </si>
  <si>
    <t>СОЦИАЛЬНАЯ ПОЛИТИКА (1000)</t>
  </si>
  <si>
    <t>ОБСЛУЖИВАНИЕ ДОЛГА (1300)</t>
  </si>
  <si>
    <t xml:space="preserve">ИНЫЕ РАСХОДЫ (без учёта 0409, 0501,0502,0503,0701,0702,0801,1301) </t>
  </si>
  <si>
    <t>Анализ бюджета</t>
  </si>
  <si>
    <t xml:space="preserve">по состоянию на </t>
  </si>
  <si>
    <t>27710000</t>
  </si>
  <si>
    <t>(отчетная дата)</t>
  </si>
  <si>
    <t>Да</t>
  </si>
  <si>
    <t>Нет</t>
  </si>
  <si>
    <t>Принятый бюджет на 2023 год</t>
  </si>
  <si>
    <t>Принятый бюджет на 2024 год</t>
  </si>
  <si>
    <t>1. ДОХОДЫ,  в том числе:</t>
  </si>
  <si>
    <t>СОБСТВЕННЫЕ ДОХОДЫ (без учета субсидий)</t>
  </si>
  <si>
    <t>НАЛОГОВЫЕ И НЕНАЛОГОВЫЕ ДОХОДЫ</t>
  </si>
  <si>
    <t>ННД и дотации на выравнивание БО</t>
  </si>
  <si>
    <t xml:space="preserve">Налоговые доходы, всего: </t>
  </si>
  <si>
    <t xml:space="preserve">Налоговые доходы, без доп.норматива по НДФЛ: </t>
  </si>
  <si>
    <t>- НДФЛ, всего:</t>
  </si>
  <si>
    <t xml:space="preserve">      контенгент по НДФЛ </t>
  </si>
  <si>
    <t>дотации заменённые на доп.норматив</t>
  </si>
  <si>
    <t xml:space="preserve">      поступление по допнормативу по НДФЛ                                                                    </t>
  </si>
  <si>
    <t>норматив по БК РФ и ЗКО "О МБО", %</t>
  </si>
  <si>
    <t>дополнительный норматив, %</t>
  </si>
  <si>
    <t>- УСНО</t>
  </si>
  <si>
    <t xml:space="preserve">- патент </t>
  </si>
  <si>
    <t>- ЕСХН</t>
  </si>
  <si>
    <t>- ЕНВД</t>
  </si>
  <si>
    <t>- налог на имущество физических лиц</t>
  </si>
  <si>
    <t>- налог на имущество организаций</t>
  </si>
  <si>
    <t>- земельный налог</t>
  </si>
  <si>
    <t>- акцизы на ГСМ</t>
  </si>
  <si>
    <t>- прочие налоговые доходы</t>
  </si>
  <si>
    <t xml:space="preserve">Неналоговые доходы, всего:  </t>
  </si>
  <si>
    <t xml:space="preserve"> - доходы, от аренды земли и продажи права аренды</t>
  </si>
  <si>
    <t>аренда земли</t>
  </si>
  <si>
    <t>продажа права аренды</t>
  </si>
  <si>
    <t xml:space="preserve"> - доходы от использования имущества</t>
  </si>
  <si>
    <t xml:space="preserve"> - доходы от продажи имущества</t>
  </si>
  <si>
    <t xml:space="preserve"> - доходы от продажи земли </t>
  </si>
  <si>
    <t xml:space="preserve"> - доходы от оказания платных услуг (работ)</t>
  </si>
  <si>
    <t xml:space="preserve"> - административные штрафы</t>
  </si>
  <si>
    <t>- платежи при использовании природных ресурсов</t>
  </si>
  <si>
    <t xml:space="preserve"> - прочие неналоговые доходы</t>
  </si>
  <si>
    <t>ИТОГО БЕЗВОЗМЕЗДНЫЕ ПОСТУПЛЕНИЯ</t>
  </si>
  <si>
    <t>Безвозмездные поступления от других бюджетов БС РФ</t>
  </si>
  <si>
    <t>- дотации на выравнивание БО**</t>
  </si>
  <si>
    <t>- иные межбюджетные трансферты в форме дотаций</t>
  </si>
  <si>
    <t>Субсидии всего, в том числе</t>
  </si>
  <si>
    <t>- субсидии на текущие расходы, в том числе</t>
  </si>
  <si>
    <t>за счет средств федерального бюджета</t>
  </si>
  <si>
    <t>за счет средств областного бюджета</t>
  </si>
  <si>
    <t>- субсидии на капитальные расходы, в том числе</t>
  </si>
  <si>
    <t>- субвенции, всего, в т.ч.:</t>
  </si>
  <si>
    <t>образование, всего</t>
  </si>
  <si>
    <t>сельское хозяйство</t>
  </si>
  <si>
    <t>социальная политика</t>
  </si>
  <si>
    <t>прочие субвенции</t>
  </si>
  <si>
    <t>- иные межбюджетные трансферты всего, в том числе</t>
  </si>
  <si>
    <t>Прочие безвозмездные поступления</t>
  </si>
  <si>
    <t>Доходы от возврата и возврат остатков МБТ</t>
  </si>
  <si>
    <t>2. РАСХОДЫ, в том числе:</t>
  </si>
  <si>
    <t xml:space="preserve"> - ФБ</t>
  </si>
  <si>
    <t xml:space="preserve"> - ОБ Субвенции</t>
  </si>
  <si>
    <t xml:space="preserve"> - ОБ Субсидии</t>
  </si>
  <si>
    <t xml:space="preserve"> - ОБ Иные</t>
  </si>
  <si>
    <t xml:space="preserve"> - МБ, всего, в т.ч.:</t>
  </si>
  <si>
    <t>субсидии МУП</t>
  </si>
  <si>
    <t>объем необеспеченных гарантий</t>
  </si>
  <si>
    <t>субсидии на муниципальное задание</t>
  </si>
  <si>
    <t>субсидии муницпальным учреждениям на иные цели</t>
  </si>
  <si>
    <t xml:space="preserve"> - ИМБ</t>
  </si>
  <si>
    <t xml:space="preserve"> - ИБП</t>
  </si>
  <si>
    <t xml:space="preserve">Расходы на капитальные вложения </t>
  </si>
  <si>
    <t>доля субсидий из ОБ, %</t>
  </si>
  <si>
    <t xml:space="preserve"> - МБ</t>
  </si>
  <si>
    <t>Расходы на содержание ОМС, всего, в т.ч.:</t>
  </si>
  <si>
    <t xml:space="preserve"> расходы на содержание ОМС  (без учёта 243 и 400 КВР)</t>
  </si>
  <si>
    <t>заработная плата (211 КОСГУ)</t>
  </si>
  <si>
    <t>Норматив расходов на содержание ОМС</t>
  </si>
  <si>
    <t>выполнение норматива</t>
  </si>
  <si>
    <t>Численность работников ОМС, ед.***</t>
  </si>
  <si>
    <t>Расходы на содержание казённых учреждений, в т.ч.:</t>
  </si>
  <si>
    <t>Численность работников казённых учрежд., ед.***</t>
  </si>
  <si>
    <t>Расходы на обслуживание муниципального долга</t>
  </si>
  <si>
    <t>в процентах к расходам</t>
  </si>
  <si>
    <t>Расходы, не отнесенные к вопросам местного значения</t>
  </si>
  <si>
    <t>ПРОФИЦИТ ( + ) / ДЕФИЦИТ ( - )</t>
  </si>
  <si>
    <t>-</t>
  </si>
  <si>
    <t>Сложившийся уровень дефицита</t>
  </si>
  <si>
    <t>Предельный размер дефицита</t>
  </si>
  <si>
    <t>Уровень дефицита/профицита</t>
  </si>
  <si>
    <t>Изменение долга</t>
  </si>
  <si>
    <t xml:space="preserve">ИСТОЧНИКИ ФИНАНСИРОВАНИЯ ДЕФИЦИТА БЮДЖЕТА </t>
  </si>
  <si>
    <t xml:space="preserve"> - бюджетные кредиты полученные</t>
  </si>
  <si>
    <t>получение бюджетных кредитов</t>
  </si>
  <si>
    <t>погашение бюджетных кредитов</t>
  </si>
  <si>
    <t xml:space="preserve"> - коммерческие кредиты</t>
  </si>
  <si>
    <t xml:space="preserve"> получение кредитов</t>
  </si>
  <si>
    <t xml:space="preserve"> погашение кредитов</t>
  </si>
  <si>
    <t xml:space="preserve"> - исполнение муниципальных гарантий</t>
  </si>
  <si>
    <t xml:space="preserve"> - бюджетные кредиты бюджетам</t>
  </si>
  <si>
    <t>предоставление бюджетных кредитов</t>
  </si>
  <si>
    <t>возврат бюджетных кредитов</t>
  </si>
  <si>
    <t xml:space="preserve"> - бюджетные кредиты юрлицам</t>
  </si>
  <si>
    <t>предоставление бюджетных кредитов юрлицам</t>
  </si>
  <si>
    <t xml:space="preserve"> - иные источники финансирования дефицита</t>
  </si>
  <si>
    <t xml:space="preserve"> - изменение остатков средств на счетах:</t>
  </si>
  <si>
    <t>увеличение остатков бюджетных средств</t>
  </si>
  <si>
    <t xml:space="preserve"> уменьшение остатков бюджетных средств</t>
  </si>
  <si>
    <t>Муниципальный долг****</t>
  </si>
  <si>
    <t xml:space="preserve"> - бюджетные кредиты</t>
  </si>
  <si>
    <t xml:space="preserve"> - гарантии</t>
  </si>
  <si>
    <t>Верхний предел муниципального долга</t>
  </si>
  <si>
    <t>Предельный уровень муниципального долга</t>
  </si>
  <si>
    <t>Применение ограничений по п. 4 ст. 136 БК РФ</t>
  </si>
  <si>
    <t>уровень муниципального долга</t>
  </si>
  <si>
    <t>Остатки****</t>
  </si>
  <si>
    <t>муниципального образования всего, в том числе:</t>
  </si>
  <si>
    <t xml:space="preserve"> -  целевых средств </t>
  </si>
  <si>
    <t xml:space="preserve"> -  нецелевых средств в том числе:</t>
  </si>
  <si>
    <t xml:space="preserve">     - средств дорожного фонда</t>
  </si>
  <si>
    <t xml:space="preserve">     - гранты (с расшифовкой)</t>
  </si>
  <si>
    <t xml:space="preserve">     - спонсорская/благотворительная помощь (с расшифровкой)</t>
  </si>
  <si>
    <t>- по прочим безвозмездным поступлениям</t>
  </si>
  <si>
    <t>Автономных и бюджетных учреждений</t>
  </si>
  <si>
    <t>Просроч. кредиторская задолженность (ПКЗ)****</t>
  </si>
  <si>
    <t xml:space="preserve"> - ПКЗ  по ОМС и казенным учреждениям, всего, в т.ч.:</t>
  </si>
  <si>
    <t>по з/п</t>
  </si>
  <si>
    <t>по налогам и сборам</t>
  </si>
  <si>
    <t>во внебюджетные фонды</t>
  </si>
  <si>
    <t>доля задолженности в расходах, %</t>
  </si>
  <si>
    <t xml:space="preserve"> - ПКЗ автономных и бюджетных учреждений, в т.ч.:</t>
  </si>
  <si>
    <t>отношение к субсидированию муниципальных заданий, %</t>
  </si>
  <si>
    <t>оспоренная в судебном порядке</t>
  </si>
  <si>
    <t xml:space="preserve"> - ПКЗ МУП (МКП), всего, в т.ч.:*****</t>
  </si>
  <si>
    <t>действующие МУП*****</t>
  </si>
  <si>
    <t>МУП, находящиееся на стадии ликвидации*****</t>
  </si>
  <si>
    <r>
      <t>Просроч. дебиторская задолженность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всего, в т.ч.:</t>
    </r>
    <r>
      <rPr>
        <b/>
        <sz val="11"/>
        <color theme="1"/>
        <rFont val="Times New Roman"/>
        <family val="1"/>
        <charset val="204"/>
      </rPr>
      <t>****</t>
    </r>
  </si>
  <si>
    <r>
      <t>по арендной плате за землю и имущество</t>
    </r>
    <r>
      <rPr>
        <sz val="10"/>
        <color theme="1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находящееся в муниципальной собственности всего, в т.ч.:</t>
    </r>
  </si>
  <si>
    <t>находится в процедуре взыскания в Управлении Федеральной службы судебных приставов</t>
  </si>
  <si>
    <r>
      <t>Просроч. дебиторская задолженность МУП</t>
    </r>
    <r>
      <rPr>
        <sz val="12"/>
        <color theme="1"/>
        <rFont val="Times New Roman"/>
        <family val="1"/>
        <charset val="204"/>
      </rPr>
      <t xml:space="preserve"> всего, в т.ч.:*****</t>
    </r>
  </si>
  <si>
    <t>*- В графе динамика указываются итоги замены дотаций на дополнительный норматив по НДФЛ</t>
  </si>
  <si>
    <t>**- В графе динамика указывается динамика с учетом поступлений дополнительного норматива по НДФЛ</t>
  </si>
  <si>
    <t>*** - в плановых назначениях указывается штатная численность, в фактических - среднесписочная численность</t>
  </si>
  <si>
    <t xml:space="preserve">**** -  указываются данные по состоянию на 01 января отчетного/текущего года,на отчетную дату и аналогичн. дату отчетного года </t>
  </si>
  <si>
    <t>Данные изменены</t>
  </si>
  <si>
    <t xml:space="preserve">***** - также указываются хозяйственные общества со 100% муниципальным участием </t>
  </si>
  <si>
    <t>Озеленение территории дюн от западной части г. Зеленоградска до реки Алейки Калининградской области за счет средств резервного фонда Правительства Калинингрдской облсти</t>
  </si>
  <si>
    <t>2191Г</t>
  </si>
  <si>
    <t>Иные межбюджетные трансферты на поддержку учреждений клубного типа, библиотек, музеев и работников указанных учреждений</t>
  </si>
  <si>
    <t>74080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</si>
</sst>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yy\г/"/>
    <numFmt numFmtId="165" formatCode="#,##0_ ;[Red]\-#,##0\ "/>
    <numFmt numFmtId="166" formatCode="dd/mm/yy\ h:mm;@"/>
    <numFmt numFmtId="167" formatCode="0.0%"/>
    <numFmt numFmtId="168" formatCode="#,##0.0"/>
  </numFmts>
  <fonts count="44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sz val="8"/>
      <color rgb="FFFFFFFF"/>
      <name val="Times New Roman"/>
      <family val="1"/>
    </font>
    <font>
      <sz val="14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rgb="FF000000"/>
      <name val="Calibri"/>
      <family val="2"/>
    </font>
    <font>
      <i/>
      <sz val="14"/>
      <name val="Times New Roman"/>
      <family val="1"/>
    </font>
    <font>
      <i/>
      <sz val="12"/>
      <name val="Times New Roman"/>
      <family val="1"/>
    </font>
    <font>
      <sz val="10"/>
      <name val="Times New Roman CE"/>
    </font>
    <font>
      <sz val="10"/>
      <name val="Calibri"/>
      <family val="2"/>
    </font>
    <font>
      <sz val="8"/>
      <name val="Times New Roman"/>
      <family val="1"/>
    </font>
    <font>
      <sz val="14"/>
      <color rgb="FF000000"/>
      <name val="Times New Roman"/>
      <family val="1"/>
    </font>
    <font>
      <sz val="8"/>
      <color rgb="FFFF0000"/>
      <name val="Times New Roman"/>
      <family val="1"/>
    </font>
    <font>
      <sz val="8"/>
      <color rgb="FF000000"/>
      <name val="Times New Roman"/>
      <family val="1"/>
    </font>
    <font>
      <sz val="14"/>
      <color rgb="FFFF0000"/>
      <name val="Times New Roman"/>
      <family val="1"/>
    </font>
    <font>
      <b/>
      <sz val="22"/>
      <color rgb="FF000000"/>
      <name val="Times New Roman"/>
      <family val="1"/>
    </font>
    <font>
      <b/>
      <sz val="14"/>
      <color rgb="FF000000"/>
      <name val="Times New Roman"/>
      <family val="1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23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00000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1DA"/>
        <bgColor rgb="FFB2B2B2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D7E4BD"/>
      </patternFill>
    </fill>
    <fill>
      <patternFill patternType="solid">
        <fgColor rgb="FFEBF1DE"/>
        <bgColor rgb="FFFDEADA"/>
      </patternFill>
    </fill>
    <fill>
      <patternFill patternType="solid">
        <fgColor rgb="FFD7E4BD"/>
        <bgColor rgb="FFDCE6F2"/>
      </patternFill>
    </fill>
    <fill>
      <patternFill patternType="solid">
        <fgColor rgb="FFFFFFCC"/>
        <bgColor rgb="FFEBF1DE"/>
      </patternFill>
    </fill>
    <fill>
      <patternFill patternType="solid">
        <fgColor rgb="FFFFFFFF"/>
        <bgColor rgb="FFFFFFCC"/>
      </patternFill>
    </fill>
    <fill>
      <patternFill patternType="solid">
        <fgColor rgb="FFFDEADA"/>
        <bgColor rgb="FFEBF1DE"/>
      </patternFill>
    </fill>
    <fill>
      <patternFill patternType="solid">
        <fgColor rgb="FF93CDDD"/>
        <bgColor rgb="FFB2B2B2"/>
      </patternFill>
    </fill>
    <fill>
      <patternFill patternType="solid">
        <fgColor rgb="FFDBEEF4"/>
        <bgColor rgb="FFDCE6F2"/>
      </patternFill>
    </fill>
    <fill>
      <patternFill patternType="solid">
        <fgColor rgb="FFB3A2C7"/>
        <bgColor rgb="FFB2B2B2"/>
      </patternFill>
    </fill>
    <fill>
      <patternFill patternType="solid">
        <fgColor rgb="FFE6E0EC"/>
        <bgColor rgb="FFDCE6F2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D7"/>
        <bgColor indexed="27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DCE6F2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</borders>
  <cellStyleXfs count="4">
    <xf numFmtId="0" fontId="0" fillId="0" borderId="0"/>
    <xf numFmtId="0" fontId="12" fillId="0" borderId="0"/>
    <xf numFmtId="9" fontId="27" fillId="0" borderId="0"/>
    <xf numFmtId="9" fontId="9" fillId="0" borderId="0"/>
  </cellStyleXfs>
  <cellXfs count="153">
    <xf numFmtId="0" fontId="0" fillId="0" borderId="0" xfId="0" applyNumberFormat="1" applyFont="1" applyFill="1" applyBorder="1" applyProtection="1"/>
    <xf numFmtId="0" fontId="1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0" fontId="8" fillId="3" borderId="3" xfId="0" applyNumberFormat="1" applyFont="1" applyFill="1" applyBorder="1" applyAlignment="1" applyProtection="1">
      <alignment horizontal="center" vertical="center" wrapText="1"/>
    </xf>
    <xf numFmtId="3" fontId="1" fillId="3" borderId="3" xfId="0" applyNumberFormat="1" applyFont="1" applyFill="1" applyBorder="1" applyAlignment="1" applyProtection="1">
      <alignment horizontal="right" vertical="center" wrapText="1"/>
    </xf>
    <xf numFmtId="3" fontId="1" fillId="3" borderId="4" xfId="0" applyNumberFormat="1" applyFont="1" applyFill="1" applyBorder="1" applyAlignment="1" applyProtection="1">
      <alignment horizontal="right" vertical="center" wrapText="1"/>
    </xf>
    <xf numFmtId="0" fontId="8" fillId="4" borderId="3" xfId="0" applyNumberFormat="1" applyFont="1" applyFill="1" applyBorder="1" applyAlignment="1" applyProtection="1">
      <alignment horizontal="center" vertical="center" wrapText="1"/>
    </xf>
    <xf numFmtId="3" fontId="1" fillId="4" borderId="3" xfId="0" applyNumberFormat="1" applyFont="1" applyFill="1" applyBorder="1" applyAlignment="1" applyProtection="1">
      <alignment horizontal="right" vertical="center" wrapText="1"/>
    </xf>
    <xf numFmtId="3" fontId="1" fillId="4" borderId="4" xfId="0" applyNumberFormat="1" applyFont="1" applyFill="1" applyBorder="1" applyAlignment="1" applyProtection="1">
      <alignment horizontal="right" vertical="center" wrapText="1"/>
    </xf>
    <xf numFmtId="49" fontId="10" fillId="5" borderId="3" xfId="0" applyNumberFormat="1" applyFont="1" applyFill="1" applyBorder="1" applyAlignment="1" applyProtection="1">
      <alignment horizontal="right" vertical="center" wrapText="1"/>
    </xf>
    <xf numFmtId="9" fontId="1" fillId="4" borderId="3" xfId="3" applyNumberFormat="1" applyFont="1" applyFill="1" applyBorder="1" applyAlignment="1" applyProtection="1">
      <alignment horizontal="right" vertical="center" wrapText="1"/>
    </xf>
    <xf numFmtId="0" fontId="8" fillId="6" borderId="3" xfId="0" applyNumberFormat="1" applyFont="1" applyFill="1" applyBorder="1" applyAlignment="1" applyProtection="1">
      <alignment horizontal="center" vertical="center" wrapText="1"/>
    </xf>
    <xf numFmtId="3" fontId="1" fillId="6" borderId="3" xfId="0" applyNumberFormat="1" applyFont="1" applyFill="1" applyBorder="1" applyAlignment="1" applyProtection="1">
      <alignment horizontal="right" vertical="center" wrapText="1"/>
    </xf>
    <xf numFmtId="3" fontId="1" fillId="6" borderId="4" xfId="0" applyNumberFormat="1" applyFont="1" applyFill="1" applyBorder="1" applyAlignment="1" applyProtection="1">
      <alignment horizontal="right" vertical="center" wrapText="1"/>
    </xf>
    <xf numFmtId="49" fontId="5" fillId="5" borderId="3" xfId="0" applyNumberFormat="1" applyFont="1" applyFill="1" applyBorder="1" applyAlignment="1" applyProtection="1">
      <alignment horizontal="lef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3" fontId="3" fillId="7" borderId="3" xfId="0" applyNumberFormat="1" applyFont="1" applyFill="1" applyBorder="1" applyAlignment="1" applyProtection="1">
      <alignment horizontal="right" vertical="center"/>
      <protection locked="0"/>
    </xf>
    <xf numFmtId="3" fontId="3" fillId="7" borderId="4" xfId="0" applyNumberFormat="1" applyFont="1" applyFill="1" applyBorder="1" applyAlignment="1" applyProtection="1">
      <alignment horizontal="right" vertical="center"/>
      <protection locked="0"/>
    </xf>
    <xf numFmtId="3" fontId="11" fillId="5" borderId="3" xfId="0" applyNumberFormat="1" applyFont="1" applyFill="1" applyBorder="1" applyAlignment="1" applyProtection="1">
      <alignment horizontal="right" vertical="center"/>
    </xf>
    <xf numFmtId="3" fontId="11" fillId="5" borderId="4" xfId="0" applyNumberFormat="1" applyFont="1" applyFill="1" applyBorder="1" applyAlignment="1" applyProtection="1">
      <alignment horizontal="right" vertical="center"/>
    </xf>
    <xf numFmtId="3" fontId="11" fillId="7" borderId="3" xfId="0" applyNumberFormat="1" applyFont="1" applyFill="1" applyBorder="1" applyAlignment="1" applyProtection="1">
      <alignment horizontal="right" vertical="center"/>
      <protection locked="0"/>
    </xf>
    <xf numFmtId="3" fontId="11" fillId="5" borderId="5" xfId="0" applyNumberFormat="1" applyFont="1" applyFill="1" applyBorder="1" applyAlignment="1" applyProtection="1">
      <alignment vertical="center"/>
    </xf>
    <xf numFmtId="3" fontId="11" fillId="7" borderId="4" xfId="0" applyNumberFormat="1" applyFont="1" applyFill="1" applyBorder="1" applyAlignment="1" applyProtection="1">
      <alignment horizontal="right" vertical="center"/>
      <protection locked="0"/>
    </xf>
    <xf numFmtId="3" fontId="3" fillId="8" borderId="3" xfId="0" applyNumberFormat="1" applyFont="1" applyFill="1" applyBorder="1" applyAlignment="1" applyProtection="1">
      <alignment horizontal="right" vertical="center" wrapText="1"/>
    </xf>
    <xf numFmtId="3" fontId="3" fillId="7" borderId="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7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3" fontId="3" fillId="6" borderId="3" xfId="0" applyNumberFormat="1" applyFont="1" applyFill="1" applyBorder="1" applyAlignment="1" applyProtection="1">
      <alignment horizontal="right" vertical="center" wrapText="1"/>
    </xf>
    <xf numFmtId="3" fontId="3" fillId="6" borderId="4" xfId="0" applyNumberFormat="1" applyFont="1" applyFill="1" applyBorder="1" applyAlignment="1" applyProtection="1">
      <alignment horizontal="right" vertical="center" wrapText="1"/>
    </xf>
    <xf numFmtId="3" fontId="3" fillId="5" borderId="3" xfId="0" applyNumberFormat="1" applyFont="1" applyFill="1" applyBorder="1" applyAlignment="1" applyProtection="1">
      <alignment horizontal="right" vertical="center" wrapText="1"/>
    </xf>
    <xf numFmtId="3" fontId="3" fillId="5" borderId="4" xfId="0" applyNumberFormat="1" applyFont="1" applyFill="1" applyBorder="1" applyAlignment="1" applyProtection="1">
      <alignment horizontal="right" vertical="center" wrapText="1"/>
    </xf>
    <xf numFmtId="0" fontId="1" fillId="9" borderId="3" xfId="0" applyNumberFormat="1" applyFont="1" applyFill="1" applyBorder="1" applyAlignment="1" applyProtection="1">
      <alignment horizontal="center" vertical="center" wrapText="1"/>
    </xf>
    <xf numFmtId="3" fontId="3" fillId="9" borderId="3" xfId="0" applyNumberFormat="1" applyFont="1" applyFill="1" applyBorder="1" applyAlignment="1" applyProtection="1">
      <alignment horizontal="right" vertical="center" wrapText="1"/>
    </xf>
    <xf numFmtId="3" fontId="3" fillId="9" borderId="4" xfId="0" applyNumberFormat="1" applyFont="1" applyFill="1" applyBorder="1" applyAlignment="1" applyProtection="1">
      <alignment horizontal="right" vertical="center" wrapText="1"/>
    </xf>
    <xf numFmtId="0" fontId="3" fillId="9" borderId="3" xfId="0" applyNumberFormat="1" applyFont="1" applyFill="1" applyBorder="1" applyAlignment="1" applyProtection="1">
      <alignment horizontal="left" vertical="center" wrapText="1"/>
    </xf>
    <xf numFmtId="0" fontId="11" fillId="9" borderId="3" xfId="0" applyNumberFormat="1" applyFont="1" applyFill="1" applyBorder="1" applyAlignment="1" applyProtection="1">
      <alignment horizontal="right" vertical="center" wrapText="1"/>
    </xf>
    <xf numFmtId="49" fontId="1" fillId="9" borderId="3" xfId="0" applyNumberFormat="1" applyFont="1" applyFill="1" applyBorder="1" applyAlignment="1" applyProtection="1">
      <alignment horizontal="left" vertical="center" wrapText="1"/>
    </xf>
    <xf numFmtId="9" fontId="3" fillId="9" borderId="3" xfId="3" applyNumberFormat="1" applyFont="1" applyFill="1" applyBorder="1" applyAlignment="1" applyProtection="1">
      <alignment horizontal="right" vertical="center" wrapText="1"/>
    </xf>
    <xf numFmtId="3" fontId="11" fillId="9" borderId="3" xfId="0" applyNumberFormat="1" applyFont="1" applyFill="1" applyBorder="1" applyAlignment="1" applyProtection="1">
      <alignment horizontal="right" vertical="center" wrapText="1"/>
    </xf>
    <xf numFmtId="3" fontId="11" fillId="9" borderId="4" xfId="0" applyNumberFormat="1" applyFont="1" applyFill="1" applyBorder="1" applyAlignment="1" applyProtection="1">
      <alignment horizontal="right" vertical="center" wrapText="1"/>
    </xf>
    <xf numFmtId="0" fontId="1" fillId="9" borderId="3" xfId="0" applyNumberFormat="1" applyFont="1" applyFill="1" applyBorder="1" applyAlignment="1" applyProtection="1">
      <alignment horizontal="left" vertical="center" wrapText="1"/>
    </xf>
    <xf numFmtId="3" fontId="11" fillId="7" borderId="3" xfId="0" applyNumberFormat="1" applyFont="1" applyFill="1" applyBorder="1" applyAlignment="1" applyProtection="1">
      <alignment horizontal="right" vertical="center" wrapText="1"/>
      <protection locked="0"/>
    </xf>
    <xf numFmtId="0" fontId="1" fillId="10" borderId="3" xfId="0" applyNumberFormat="1" applyFont="1" applyFill="1" applyBorder="1" applyAlignment="1" applyProtection="1">
      <alignment horizontal="center" vertical="center" wrapText="1"/>
    </xf>
    <xf numFmtId="3" fontId="1" fillId="10" borderId="3" xfId="0" applyNumberFormat="1" applyFont="1" applyFill="1" applyBorder="1" applyAlignment="1" applyProtection="1">
      <alignment horizontal="right" vertical="center" wrapText="1"/>
    </xf>
    <xf numFmtId="3" fontId="1" fillId="10" borderId="4" xfId="0" applyNumberFormat="1" applyFont="1" applyFill="1" applyBorder="1" applyAlignment="1" applyProtection="1">
      <alignment horizontal="right" vertical="center" wrapText="1"/>
    </xf>
    <xf numFmtId="0" fontId="3" fillId="11" borderId="3" xfId="0" applyNumberFormat="1" applyFont="1" applyFill="1" applyBorder="1" applyAlignment="1" applyProtection="1">
      <alignment horizontal="left" vertical="center" wrapText="1"/>
    </xf>
    <xf numFmtId="9" fontId="3" fillId="11" borderId="3" xfId="3" applyNumberFormat="1" applyFont="1" applyFill="1" applyBorder="1" applyAlignment="1" applyProtection="1">
      <alignment horizontal="right" vertical="center" wrapText="1"/>
    </xf>
    <xf numFmtId="9" fontId="3" fillId="11" borderId="4" xfId="3" applyNumberFormat="1" applyFont="1" applyFill="1" applyBorder="1" applyAlignment="1" applyProtection="1">
      <alignment horizontal="right" vertical="center" wrapText="1"/>
    </xf>
    <xf numFmtId="3" fontId="3" fillId="11" borderId="3" xfId="0" applyNumberFormat="1" applyFont="1" applyFill="1" applyBorder="1" applyAlignment="1" applyProtection="1">
      <alignment horizontal="right" vertical="center" wrapText="1"/>
    </xf>
    <xf numFmtId="3" fontId="3" fillId="11" borderId="4" xfId="0" applyNumberFormat="1" applyFont="1" applyFill="1" applyBorder="1" applyAlignment="1" applyProtection="1">
      <alignment horizontal="right" vertical="center" wrapText="1"/>
    </xf>
    <xf numFmtId="165" fontId="3" fillId="11" borderId="3" xfId="1" applyNumberFormat="1" applyFont="1" applyFill="1" applyBorder="1" applyAlignment="1" applyProtection="1">
      <alignment horizontal="left" vertical="center" wrapText="1"/>
    </xf>
    <xf numFmtId="0" fontId="11" fillId="11" borderId="3" xfId="0" applyNumberFormat="1" applyFont="1" applyFill="1" applyBorder="1" applyAlignment="1" applyProtection="1">
      <alignment horizontal="right" vertical="center" wrapText="1"/>
    </xf>
    <xf numFmtId="0" fontId="1" fillId="12" borderId="3" xfId="0" applyNumberFormat="1" applyFont="1" applyFill="1" applyBorder="1" applyAlignment="1" applyProtection="1">
      <alignment horizontal="center" vertical="center" wrapText="1"/>
    </xf>
    <xf numFmtId="3" fontId="3" fillId="12" borderId="3" xfId="0" applyNumberFormat="1" applyFont="1" applyFill="1" applyBorder="1" applyAlignment="1" applyProtection="1">
      <alignment horizontal="right" vertical="center" wrapText="1"/>
    </xf>
    <xf numFmtId="3" fontId="3" fillId="12" borderId="4" xfId="0" applyNumberFormat="1" applyFont="1" applyFill="1" applyBorder="1" applyAlignment="1" applyProtection="1">
      <alignment horizontal="right" vertical="center" wrapText="1"/>
    </xf>
    <xf numFmtId="0" fontId="3" fillId="13" borderId="3" xfId="0" applyNumberFormat="1" applyFont="1" applyFill="1" applyBorder="1" applyAlignment="1" applyProtection="1">
      <alignment horizontal="left" vertical="center" wrapText="1"/>
    </xf>
    <xf numFmtId="3" fontId="3" fillId="13" borderId="3" xfId="0" applyNumberFormat="1" applyFont="1" applyFill="1" applyBorder="1" applyAlignment="1" applyProtection="1">
      <alignment horizontal="right" vertical="center" wrapText="1"/>
    </xf>
    <xf numFmtId="9" fontId="3" fillId="13" borderId="3" xfId="3" applyNumberFormat="1" applyFont="1" applyFill="1" applyBorder="1" applyAlignment="1" applyProtection="1">
      <alignment horizontal="right" vertical="center" wrapText="1"/>
    </xf>
    <xf numFmtId="3" fontId="3" fillId="13" borderId="4" xfId="0" applyNumberFormat="1" applyFont="1" applyFill="1" applyBorder="1" applyAlignment="1" applyProtection="1">
      <alignment horizontal="right" vertical="center" wrapText="1"/>
    </xf>
    <xf numFmtId="0" fontId="1" fillId="7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13" borderId="3" xfId="0" applyNumberFormat="1" applyFont="1" applyFill="1" applyBorder="1" applyAlignment="1" applyProtection="1">
      <alignment horizontal="right" vertical="center" wrapText="1"/>
    </xf>
    <xf numFmtId="0" fontId="1" fillId="7" borderId="4" xfId="0" applyNumberFormat="1" applyFont="1" applyFill="1" applyBorder="1" applyAlignment="1" applyProtection="1">
      <alignment horizontal="center" vertical="center" wrapText="1"/>
      <protection locked="0"/>
    </xf>
    <xf numFmtId="9" fontId="3" fillId="12" borderId="3" xfId="3" applyNumberFormat="1" applyFont="1" applyFill="1" applyBorder="1" applyAlignment="1" applyProtection="1">
      <alignment horizontal="right" vertical="center" wrapText="1"/>
    </xf>
    <xf numFmtId="49" fontId="3" fillId="13" borderId="3" xfId="0" applyNumberFormat="1" applyFont="1" applyFill="1" applyBorder="1" applyAlignment="1" applyProtection="1">
      <alignment horizontal="left" vertical="center" wrapText="1"/>
    </xf>
    <xf numFmtId="0" fontId="7" fillId="12" borderId="3" xfId="0" applyNumberFormat="1" applyFont="1" applyFill="1" applyBorder="1" applyAlignment="1" applyProtection="1">
      <alignment horizontal="center" vertical="center" wrapText="1"/>
    </xf>
    <xf numFmtId="0" fontId="3" fillId="12" borderId="3" xfId="0" applyNumberFormat="1" applyFont="1" applyFill="1" applyBorder="1" applyAlignment="1" applyProtection="1">
      <alignment horizontal="left" vertical="center" wrapText="1"/>
    </xf>
    <xf numFmtId="0" fontId="11" fillId="13" borderId="3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Protection="1"/>
    <xf numFmtId="0" fontId="13" fillId="0" borderId="0" xfId="0" applyNumberFormat="1" applyFont="1" applyFill="1" applyBorder="1" applyProtection="1"/>
    <xf numFmtId="166" fontId="13" fillId="0" borderId="0" xfId="0" applyNumberFormat="1" applyFont="1" applyFill="1" applyBorder="1" applyProtection="1"/>
    <xf numFmtId="9" fontId="1" fillId="3" borderId="3" xfId="3" applyNumberFormat="1" applyFont="1" applyFill="1" applyBorder="1" applyAlignment="1" applyProtection="1">
      <alignment horizontal="right" vertical="center" wrapText="1"/>
    </xf>
    <xf numFmtId="9" fontId="1" fillId="6" borderId="3" xfId="3" applyNumberFormat="1" applyFont="1" applyFill="1" applyBorder="1" applyAlignment="1" applyProtection="1">
      <alignment horizontal="right" vertical="center" wrapText="1"/>
    </xf>
    <xf numFmtId="9" fontId="3" fillId="5" borderId="3" xfId="3" applyNumberFormat="1" applyFont="1" applyFill="1" applyBorder="1" applyAlignment="1" applyProtection="1">
      <alignment horizontal="right" vertical="center"/>
    </xf>
    <xf numFmtId="9" fontId="3" fillId="5" borderId="3" xfId="3" applyNumberFormat="1" applyFont="1" applyFill="1" applyBorder="1" applyAlignment="1" applyProtection="1">
      <alignment horizontal="right" vertical="center" wrapText="1"/>
    </xf>
    <xf numFmtId="9" fontId="3" fillId="6" borderId="3" xfId="3" applyNumberFormat="1" applyFont="1" applyFill="1" applyBorder="1" applyAlignment="1" applyProtection="1">
      <alignment horizontal="right" vertical="center" wrapText="1"/>
    </xf>
    <xf numFmtId="9" fontId="11" fillId="9" borderId="3" xfId="3" applyNumberFormat="1" applyFont="1" applyFill="1" applyBorder="1" applyAlignment="1" applyProtection="1">
      <alignment horizontal="right" vertical="center" wrapText="1"/>
    </xf>
    <xf numFmtId="9" fontId="1" fillId="10" borderId="3" xfId="3" applyNumberFormat="1" applyFont="1" applyFill="1" applyBorder="1" applyAlignment="1" applyProtection="1">
      <alignment horizontal="right" vertical="center" wrapText="1"/>
    </xf>
    <xf numFmtId="9" fontId="1" fillId="11" borderId="3" xfId="3" applyNumberFormat="1" applyFont="1" applyFill="1" applyBorder="1" applyAlignment="1" applyProtection="1">
      <alignment horizontal="right"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3" fontId="8" fillId="9" borderId="7" xfId="0" applyNumberFormat="1" applyFont="1" applyFill="1" applyBorder="1" applyAlignment="1" applyProtection="1">
      <alignment horizontal="right" vertical="center" wrapText="1"/>
    </xf>
    <xf numFmtId="0" fontId="15" fillId="9" borderId="7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9" fillId="2" borderId="7" xfId="0" applyNumberFormat="1" applyFont="1" applyFill="1" applyBorder="1" applyAlignment="1" applyProtection="1">
      <alignment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25" fillId="18" borderId="7" xfId="0" applyNumberFormat="1" applyFont="1" applyFill="1" applyBorder="1" applyAlignment="1" applyProtection="1">
      <alignment horizontal="center" vertical="center" wrapText="1"/>
    </xf>
    <xf numFmtId="0" fontId="20" fillId="9" borderId="7" xfId="0" applyNumberFormat="1" applyFont="1" applyFill="1" applyBorder="1" applyAlignment="1" applyProtection="1">
      <alignment horizontal="center" vertical="center" wrapText="1"/>
    </xf>
    <xf numFmtId="0" fontId="26" fillId="2" borderId="7" xfId="0" applyNumberFormat="1" applyFont="1" applyFill="1" applyBorder="1" applyAlignment="1" applyProtection="1">
      <alignment horizontal="center" vertical="center" wrapText="1"/>
    </xf>
    <xf numFmtId="0" fontId="15" fillId="9" borderId="7" xfId="0" applyNumberFormat="1" applyFont="1" applyFill="1" applyBorder="1" applyAlignment="1" applyProtection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Protection="1"/>
    <xf numFmtId="0" fontId="21" fillId="14" borderId="8" xfId="0" applyNumberFormat="1" applyFont="1" applyFill="1" applyBorder="1" applyAlignment="1" applyProtection="1">
      <alignment vertical="center" wrapText="1"/>
    </xf>
    <xf numFmtId="0" fontId="22" fillId="16" borderId="8" xfId="0" applyNumberFormat="1" applyFont="1" applyFill="1" applyBorder="1" applyAlignment="1" applyProtection="1">
      <alignment horizontal="right" vertical="center" wrapText="1"/>
    </xf>
    <xf numFmtId="0" fontId="22" fillId="15" borderId="8" xfId="0" applyNumberFormat="1" applyFont="1" applyFill="1" applyBorder="1" applyAlignment="1" applyProtection="1">
      <alignment horizontal="right" vertical="center" wrapText="1"/>
    </xf>
    <xf numFmtId="0" fontId="23" fillId="17" borderId="8" xfId="0" applyNumberFormat="1" applyFont="1" applyFill="1" applyBorder="1" applyAlignment="1" applyProtection="1">
      <alignment vertical="center" wrapText="1"/>
    </xf>
    <xf numFmtId="0" fontId="24" fillId="17" borderId="8" xfId="0" applyNumberFormat="1" applyFont="1" applyFill="1" applyBorder="1" applyAlignment="1" applyProtection="1">
      <alignment horizontal="right" vertical="center" wrapText="1"/>
    </xf>
    <xf numFmtId="9" fontId="8" fillId="9" borderId="7" xfId="0" applyNumberFormat="1" applyFont="1" applyFill="1" applyBorder="1" applyAlignment="1" applyProtection="1">
      <alignment horizontal="right" vertical="center" wrapText="1"/>
    </xf>
    <xf numFmtId="3" fontId="20" fillId="9" borderId="7" xfId="3" applyNumberFormat="1" applyFont="1" applyFill="1" applyBorder="1" applyAlignment="1" applyProtection="1">
      <alignment horizontal="right" vertical="center" wrapText="1"/>
    </xf>
    <xf numFmtId="168" fontId="28" fillId="20" borderId="9" xfId="0" applyNumberFormat="1" applyFont="1" applyFill="1" applyBorder="1" applyAlignment="1" applyProtection="1">
      <alignment horizontal="right" vertical="center" wrapText="1"/>
    </xf>
    <xf numFmtId="167" fontId="28" fillId="20" borderId="9" xfId="2" applyNumberFormat="1" applyFont="1" applyFill="1" applyBorder="1" applyAlignment="1" applyProtection="1">
      <alignment horizontal="right" vertical="center" wrapText="1"/>
    </xf>
    <xf numFmtId="49" fontId="30" fillId="21" borderId="9" xfId="0" applyNumberFormat="1" applyFont="1" applyFill="1" applyBorder="1" applyAlignment="1" applyProtection="1">
      <alignment horizontal="center" vertical="center" wrapText="1"/>
      <protection locked="0"/>
    </xf>
    <xf numFmtId="3" fontId="28" fillId="21" borderId="9" xfId="0" applyNumberFormat="1" applyFont="1" applyFill="1" applyBorder="1" applyAlignment="1" applyProtection="1">
      <alignment horizontal="right" vertical="center" wrapText="1"/>
      <protection locked="0"/>
    </xf>
    <xf numFmtId="0" fontId="30" fillId="21" borderId="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167" fontId="0" fillId="0" borderId="0" xfId="0" applyNumberFormat="1" applyFont="1" applyFill="1" applyBorder="1" applyProtection="1"/>
    <xf numFmtId="0" fontId="30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2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Protection="1"/>
    <xf numFmtId="49" fontId="36" fillId="20" borderId="13" xfId="0" applyNumberFormat="1" applyFont="1" applyFill="1" applyBorder="1" applyAlignment="1" applyProtection="1">
      <alignment horizontal="center" vertical="center" wrapText="1"/>
    </xf>
    <xf numFmtId="49" fontId="36" fillId="20" borderId="14" xfId="0" applyNumberFormat="1" applyFont="1" applyFill="1" applyBorder="1" applyAlignment="1" applyProtection="1">
      <alignment horizontal="center" vertical="center" wrapText="1"/>
    </xf>
    <xf numFmtId="0" fontId="37" fillId="20" borderId="9" xfId="0" applyNumberFormat="1" applyFont="1" applyFill="1" applyBorder="1" applyAlignment="1" applyProtection="1">
      <alignment horizontal="center" vertical="center" wrapText="1"/>
    </xf>
    <xf numFmtId="0" fontId="37" fillId="20" borderId="0" xfId="0" applyNumberFormat="1" applyFont="1" applyFill="1" applyBorder="1" applyAlignment="1" applyProtection="1">
      <alignment horizontal="center" vertical="center" wrapText="1"/>
    </xf>
    <xf numFmtId="167" fontId="28" fillId="20" borderId="0" xfId="2" applyNumberFormat="1" applyFont="1" applyFill="1" applyBorder="1" applyAlignment="1" applyProtection="1">
      <alignment horizontal="right" vertical="center" wrapText="1"/>
    </xf>
    <xf numFmtId="0" fontId="38" fillId="22" borderId="0" xfId="0" applyNumberFormat="1" applyFont="1" applyFill="1" applyBorder="1" applyProtection="1"/>
    <xf numFmtId="0" fontId="30" fillId="20" borderId="9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Protection="1">
      <protection locked="0"/>
    </xf>
    <xf numFmtId="3" fontId="3" fillId="23" borderId="3" xfId="0" applyNumberFormat="1" applyFont="1" applyFill="1" applyBorder="1" applyAlignment="1" applyProtection="1">
      <alignment horizontal="right" vertical="center" wrapText="1"/>
      <protection locked="0"/>
    </xf>
    <xf numFmtId="9" fontId="3" fillId="24" borderId="3" xfId="3" applyNumberFormat="1" applyFont="1" applyFill="1" applyBorder="1" applyAlignment="1" applyProtection="1">
      <alignment horizontal="right" vertical="center" wrapText="1"/>
      <protection locked="0"/>
    </xf>
    <xf numFmtId="9" fontId="3" fillId="24" borderId="4" xfId="3" applyNumberFormat="1" applyFont="1" applyFill="1" applyBorder="1" applyAlignment="1" applyProtection="1">
      <alignment horizontal="right" vertical="center" wrapText="1"/>
      <protection locked="0"/>
    </xf>
    <xf numFmtId="0" fontId="11" fillId="13" borderId="6" xfId="0" applyNumberFormat="1" applyFont="1" applyFill="1" applyBorder="1" applyAlignment="1" applyProtection="1">
      <alignment horizontal="left" vertical="center" wrapText="1"/>
    </xf>
    <xf numFmtId="0" fontId="11" fillId="13" borderId="0" xfId="0" applyNumberFormat="1" applyFont="1" applyFill="1" applyBorder="1" applyAlignment="1" applyProtection="1">
      <alignment horizontal="left" vertical="center" wrapText="1"/>
    </xf>
    <xf numFmtId="3" fontId="11" fillId="8" borderId="3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20" fillId="9" borderId="7" xfId="0" applyNumberFormat="1" applyFont="1" applyFill="1" applyBorder="1" applyAlignment="1" applyProtection="1">
      <alignment horizontal="left" vertical="top" wrapText="1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49" fontId="29" fillId="19" borderId="9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NumberFormat="1" applyFont="1" applyFill="1" applyBorder="1" applyAlignment="1" applyProtection="1">
      <alignment horizontal="left" vertical="center" wrapText="1"/>
    </xf>
    <xf numFmtId="0" fontId="37" fillId="20" borderId="9" xfId="0" applyNumberFormat="1" applyFont="1" applyFill="1" applyBorder="1" applyAlignment="1" applyProtection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right"/>
    </xf>
    <xf numFmtId="0" fontId="30" fillId="0" borderId="0" xfId="0" applyNumberFormat="1" applyFont="1" applyFill="1" applyBorder="1" applyAlignment="1" applyProtection="1">
      <alignment horizontal="center"/>
    </xf>
    <xf numFmtId="0" fontId="35" fillId="0" borderId="0" xfId="0" applyNumberFormat="1" applyFont="1" applyFill="1" applyBorder="1" applyAlignment="1" applyProtection="1">
      <alignment horizontal="center" vertical="center"/>
    </xf>
    <xf numFmtId="49" fontId="36" fillId="20" borderId="10" xfId="0" applyNumberFormat="1" applyFont="1" applyFill="1" applyBorder="1" applyAlignment="1" applyProtection="1">
      <alignment horizontal="center" vertical="center" wrapText="1"/>
    </xf>
    <xf numFmtId="49" fontId="36" fillId="20" borderId="11" xfId="0" applyNumberFormat="1" applyFont="1" applyFill="1" applyBorder="1" applyAlignment="1" applyProtection="1">
      <alignment horizontal="center" vertical="center" wrapText="1"/>
    </xf>
    <xf numFmtId="49" fontId="36" fillId="20" borderId="12" xfId="0" applyNumberFormat="1" applyFont="1" applyFill="1" applyBorder="1" applyAlignment="1" applyProtection="1">
      <alignment horizontal="center" vertical="center" wrapText="1"/>
    </xf>
  </cellXfs>
  <cellStyles count="4">
    <cellStyle name="Обычный" xfId="0" builtinId="0"/>
    <cellStyle name="Обычный_Лист1" xfId="1" xr:uid="{00000000-0005-0000-0000-000001000000}"/>
    <cellStyle name="Процентный" xfId="2" builtinId="5"/>
    <cellStyle name="Процентный 3" xfId="3" xr:uid="{00000000-0005-0000-0000-000003000000}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" name="CustomShape 1" hidden="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" name="CustomShape 1" hidden="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" name="CustomShape 1" hidden="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" name="CustomShape 1" hidden="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" name="CustomShape 1" hidden="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1" name="CustomShape 1" hidden="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2" name="CustomShape 1" hidden="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3" name="CustomShape 1" hidden="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4" name="CustomShape 1" hidden="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9" name="CustomShape 1" hidden="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0" name="CustomShape 1" hidden="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1" name="CustomShape 1" hidden="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2" name="CustomShape 1" hidden="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3" name="CustomShape 1" hidden="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4" name="CustomShape 1" hidden="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5" name="CustomShape 1" hidden="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6" name="CustomShape 1" hidden="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7" name="CustomShape 1" hidden="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8" name="CustomShape 1" hidden="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29" name="CustomShape 1" hidden="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0" name="CustomShape 1" hidden="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1" name="CustomShape 1" hidden="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2" name="CustomShape 1" hidden="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3" name="CustomShape 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4" name="CustomShape 1" hidden="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5" name="CustomShape 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6" name="CustomShape 1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7" name="CustomShape 1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8" name="CustomShape 1" hidden="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39" name="CustomShape 1" hidden="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0" name="CustomShape 1" hidden="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1" name="CustomShape 1" hidden="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2" name="CustomShape 1" hidden="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3" name="CustomShape 1" hidden="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4" name="CustomShape 1" hidden="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5" name="CustomShape 1" hidden="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6" name="CustomShape 1" hidden="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7" name="CustomShape 1" hidden="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8" name="CustomShape 1" hidden="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49" name="CustomShape 1" hidden="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0" name="CustomShape 1" hidden="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1" name="CustomShape 1" hidden="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2" name="CustomShape 1" hidden="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3" name="CustomShape 1" hidden="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4" name="CustomShape 1" hidden="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5" name="CustomShape 1" hidden="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6" name="CustomShape 1" hidden="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7" name="CustomShape 1" hidden="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8" name="CustomShape 1" hidden="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59" name="CustomShape 1" hidden="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0" name="CustomShape 1" hidden="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1" name="CustomShape 1" hidden="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2" name="CustomShape 1" hidden="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3" name="CustomShape 1" hidden="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4" name="CustomShape 1" hidden="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5" name="CustomShape 1" hidden="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6" name="CustomShape 1" hidden="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7" name="CustomShape 1" hidden="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8" name="CustomShape 1" hidden="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69" name="CustomShape 1" hidden="1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0" name="CustomShape 1" hidden="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1" name="CustomShape 1" hidden="1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2" name="CustomShape 1" hidden="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3" name="CustomShape 1" hidden="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4" name="CustomShape 1" hidden="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5" name="CustomShape 1" hidden="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6" name="CustomShape 1" hidden="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7" name="CustomShape 1" hidden="1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8" name="CustomShape 1" hidden="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79" name="CustomShape 1" hidden="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0" name="CustomShape 1" hidden="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1" name="CustomShape 1" hidden="1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2" name="CustomShape 1" hidden="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3" name="CustomShape 1" hidden="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4" name="CustomShape 1" hidden="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5" name="CustomShape 1" hidden="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6" name="CustomShape 1" hidden="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7" name="CustomShape 1" hidden="1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8" name="CustomShape 1" hidden="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89" name="CustomShape 1" hidden="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0" name="CustomShape 1" hidden="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1" name="CustomShape 1" hidden="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2" name="CustomShape 1" hidden="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3" name="CustomShape 1" hidden="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4" name="CustomShape 1" hidden="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5" name="CustomShape 1" hidden="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6" name="CustomShape 1" hidden="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7" name="CustomShape 1" hidden="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8" name="CustomShape 1" hidden="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99" name="CustomShape 1" hidden="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0" name="CustomShape 1" hidden="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1" name="CustomShape 1" hidden="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2" name="CustomShape 1" hidden="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3" name="CustomShape 1" hidden="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4" name="CustomShape 1" hidden="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437760</xdr:colOff>
      <xdr:row>50</xdr:row>
      <xdr:rowOff>28080</xdr:rowOff>
    </xdr:to>
    <xdr:sp macro="" textlink="">
      <xdr:nvSpPr>
        <xdr:cNvPr id="105" name="CustomShape 1" hidden="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0" y="0"/>
          <a:ext cx="9524610" cy="12705855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1</xdr:col>
          <xdr:colOff>285750</xdr:colOff>
          <xdr:row>1</xdr:row>
          <xdr:rowOff>161925</xdr:rowOff>
        </xdr:to>
        <xdr:sp macro="" textlink="">
          <xdr:nvSpPr>
            <xdr:cNvPr id="6145" name="Butto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Добавить группу строк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0</xdr:rowOff>
        </xdr:from>
        <xdr:to>
          <xdr:col>2</xdr:col>
          <xdr:colOff>1085850</xdr:colOff>
          <xdr:row>1</xdr:row>
          <xdr:rowOff>161925</xdr:rowOff>
        </xdr:to>
        <xdr:sp macro="" textlink="">
          <xdr:nvSpPr>
            <xdr:cNvPr id="6146" name="Butto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Удалить группу строк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2</xdr:row>
          <xdr:rowOff>0</xdr:rowOff>
        </xdr:from>
        <xdr:to>
          <xdr:col>2</xdr:col>
          <xdr:colOff>1085850</xdr:colOff>
          <xdr:row>3</xdr:row>
          <xdr:rowOff>161925</xdr:rowOff>
        </xdr:to>
        <xdr:sp macro="" textlink="">
          <xdr:nvSpPr>
            <xdr:cNvPr id="6147" name="Butto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2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Удалить строку из группы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</xdr:row>
          <xdr:rowOff>0</xdr:rowOff>
        </xdr:from>
        <xdr:to>
          <xdr:col>1</xdr:col>
          <xdr:colOff>285750</xdr:colOff>
          <xdr:row>3</xdr:row>
          <xdr:rowOff>161925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2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Добавить строку в группу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K153"/>
  <sheetViews>
    <sheetView zoomScaleNormal="100" workbookViewId="0">
      <pane xSplit="1" ySplit="4" topLeftCell="B128" activePane="bottomRight" state="frozen"/>
      <selection activeCell="T33" sqref="T33"/>
      <selection pane="topRight" activeCell="T33" sqref="T33"/>
      <selection pane="bottomLeft" activeCell="T33" sqref="T33"/>
      <selection pane="bottomRight" activeCell="F145" sqref="F145"/>
    </sheetView>
  </sheetViews>
  <sheetFormatPr defaultRowHeight="15"/>
  <cols>
    <col min="1" max="1" width="66" style="100" customWidth="1"/>
    <col min="2" max="3" width="13.28515625" style="100" customWidth="1"/>
    <col min="4" max="4" width="14.7109375" style="100" customWidth="1"/>
    <col min="5" max="5" width="15.140625" style="100" customWidth="1"/>
    <col min="6" max="6" width="13.85546875" style="100" customWidth="1"/>
    <col min="7" max="7" width="14.7109375" style="100" customWidth="1"/>
    <col min="8" max="8" width="15" style="100" customWidth="1"/>
    <col min="9" max="10" width="15.7109375" style="100" customWidth="1"/>
    <col min="11" max="2054" width="0" style="100" hidden="1" customWidth="1"/>
    <col min="2055" max="16340" width="9.140625" style="100" customWidth="1"/>
    <col min="16341" max="16384" width="0" style="100" hidden="1" customWidth="1"/>
  </cols>
  <sheetData>
    <row r="1" spans="1:11" ht="15.75">
      <c r="A1" s="1" t="s">
        <v>309</v>
      </c>
      <c r="B1" s="137" t="s">
        <v>5</v>
      </c>
      <c r="C1" s="137"/>
      <c r="D1" s="137"/>
      <c r="E1" s="138" t="s">
        <v>310</v>
      </c>
      <c r="F1" s="138"/>
      <c r="G1" s="139">
        <v>44743</v>
      </c>
      <c r="H1" s="139"/>
      <c r="I1" s="2"/>
      <c r="J1" s="2"/>
      <c r="K1" s="100" t="s">
        <v>311</v>
      </c>
    </row>
    <row r="2" spans="1:11" ht="15.75">
      <c r="A2" s="3"/>
      <c r="B2" s="140" t="s">
        <v>282</v>
      </c>
      <c r="C2" s="140"/>
      <c r="D2" s="140"/>
      <c r="E2" s="3"/>
      <c r="F2" s="3"/>
      <c r="G2" s="140" t="s">
        <v>312</v>
      </c>
      <c r="H2" s="140"/>
      <c r="I2" s="3"/>
      <c r="J2" s="3"/>
    </row>
    <row r="3" spans="1:11" ht="18.75">
      <c r="A3" s="4"/>
      <c r="B3" s="4"/>
      <c r="C3" s="4"/>
      <c r="D3" s="4"/>
      <c r="E3" s="5" t="s">
        <v>313</v>
      </c>
      <c r="F3" s="5" t="s">
        <v>314</v>
      </c>
      <c r="G3" s="4"/>
      <c r="H3" s="4"/>
      <c r="I3" s="2"/>
      <c r="J3" s="99" t="s">
        <v>7</v>
      </c>
    </row>
    <row r="4" spans="1:11" ht="85.5">
      <c r="A4" s="6" t="s">
        <v>283</v>
      </c>
      <c r="B4" s="7" t="s">
        <v>12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18</v>
      </c>
      <c r="H4" s="7" t="s">
        <v>19</v>
      </c>
      <c r="I4" s="7" t="s">
        <v>315</v>
      </c>
      <c r="J4" s="7" t="s">
        <v>316</v>
      </c>
    </row>
    <row r="5" spans="1:11" ht="18.75">
      <c r="A5" s="8" t="s">
        <v>317</v>
      </c>
      <c r="B5" s="9">
        <f>B7+B37</f>
        <v>1973189.3262</v>
      </c>
      <c r="C5" s="9">
        <f>C7+C37</f>
        <v>2246493.9155000001</v>
      </c>
      <c r="D5" s="76">
        <f t="shared" ref="D5:D12" si="0">IF(C5&lt;&gt;0,IFERROR(C5/B5,"-"),"-")</f>
        <v>1.1385090551986385</v>
      </c>
      <c r="E5" s="9">
        <f>E7+E37</f>
        <v>655605.12770000007</v>
      </c>
      <c r="F5" s="9">
        <f>F7+F37</f>
        <v>973441.7816000001</v>
      </c>
      <c r="G5" s="76">
        <f t="shared" ref="G5:G12" si="1">IF(F5&lt;&gt;0,IFERROR(F5/C5,"-"),"-")</f>
        <v>0.43331601073281434</v>
      </c>
      <c r="H5" s="76">
        <f t="shared" ref="H5:H12" si="2">IF(F5&lt;&gt;0,IFERROR(F5/E5,"-"),"-")</f>
        <v>1.4847989139667614</v>
      </c>
      <c r="I5" s="9">
        <f>I7+I37</f>
        <v>1373270</v>
      </c>
      <c r="J5" s="10">
        <f>J7+J37</f>
        <v>1344291</v>
      </c>
    </row>
    <row r="6" spans="1:11" ht="18.75">
      <c r="A6" s="16" t="s">
        <v>318</v>
      </c>
      <c r="B6" s="9">
        <f>B7+B39+B40+B53</f>
        <v>1123622.9939999999</v>
      </c>
      <c r="C6" s="9">
        <f>C7+C39+C40+C53</f>
        <v>1191365.8488</v>
      </c>
      <c r="D6" s="76">
        <f t="shared" si="0"/>
        <v>1.0602896658058247</v>
      </c>
      <c r="E6" s="9">
        <f>E7+E39+E40+E53</f>
        <v>428866.50539999997</v>
      </c>
      <c r="F6" s="9">
        <f>F7+F39+F40+F53</f>
        <v>467487.21730000002</v>
      </c>
      <c r="G6" s="76">
        <f t="shared" si="1"/>
        <v>0.39239601988832834</v>
      </c>
      <c r="H6" s="76">
        <f t="shared" si="2"/>
        <v>1.090052991813802</v>
      </c>
      <c r="I6" s="9">
        <f>I7+I39+I40+I53</f>
        <v>893017</v>
      </c>
      <c r="J6" s="9">
        <f>J7+J39+J40+J53</f>
        <v>870799</v>
      </c>
    </row>
    <row r="7" spans="1:11" ht="18.75">
      <c r="A7" s="11" t="s">
        <v>319</v>
      </c>
      <c r="B7" s="12">
        <f>B9+B26</f>
        <v>994836.33510000003</v>
      </c>
      <c r="C7" s="12">
        <f>C9+C26</f>
        <v>1045100</v>
      </c>
      <c r="D7" s="15">
        <f t="shared" si="0"/>
        <v>1.0505245567804351</v>
      </c>
      <c r="E7" s="12">
        <f>E9+E26</f>
        <v>384582.51740000001</v>
      </c>
      <c r="F7" s="12">
        <f>F9+F26</f>
        <v>439987.90050000005</v>
      </c>
      <c r="G7" s="15">
        <f t="shared" si="1"/>
        <v>0.42100076595541103</v>
      </c>
      <c r="H7" s="15">
        <f t="shared" si="2"/>
        <v>1.144066307211707</v>
      </c>
      <c r="I7" s="12">
        <f>I9+I26</f>
        <v>816000</v>
      </c>
      <c r="J7" s="13">
        <f>J9+J26</f>
        <v>845500</v>
      </c>
    </row>
    <row r="8" spans="1:11" ht="18.75">
      <c r="A8" s="14" t="s">
        <v>320</v>
      </c>
      <c r="B8" s="12">
        <f>B7+B39</f>
        <v>1059278.3351</v>
      </c>
      <c r="C8" s="12">
        <f>C7+C39</f>
        <v>1045100</v>
      </c>
      <c r="D8" s="15">
        <f t="shared" si="0"/>
        <v>0.98661509951616111</v>
      </c>
      <c r="E8" s="12">
        <f>E7+E39</f>
        <v>418092.35739999998</v>
      </c>
      <c r="F8" s="12">
        <f>F7+F39</f>
        <v>439987.90050000005</v>
      </c>
      <c r="G8" s="15">
        <f t="shared" si="1"/>
        <v>0.42100076595541103</v>
      </c>
      <c r="H8" s="15">
        <f t="shared" si="2"/>
        <v>1.0523701108438392</v>
      </c>
      <c r="I8" s="12">
        <f>I7+I39</f>
        <v>869129</v>
      </c>
      <c r="J8" s="13">
        <f>J7+J39</f>
        <v>845500</v>
      </c>
    </row>
    <row r="9" spans="1:11" ht="18.75">
      <c r="A9" s="16" t="s">
        <v>321</v>
      </c>
      <c r="B9" s="17">
        <f>B11+B17+B18+B19+B20+B21+B22+B23+B24+B25</f>
        <v>558624.12400000007</v>
      </c>
      <c r="C9" s="17">
        <f>C11+C17+C18+C19+C20+C21+C22+C23+C24+C25</f>
        <v>650100</v>
      </c>
      <c r="D9" s="77">
        <f t="shared" si="0"/>
        <v>1.1637521046262584</v>
      </c>
      <c r="E9" s="17">
        <f>E11+E17+E18+E19+E20+E21+E22+E23+E24+E25</f>
        <v>217063.84349999999</v>
      </c>
      <c r="F9" s="17">
        <f>F11+F17+F18+F19+F20+F21+F22+F23+F24+F25</f>
        <v>277877.12550000002</v>
      </c>
      <c r="G9" s="77">
        <f t="shared" si="1"/>
        <v>0.42743751038301803</v>
      </c>
      <c r="H9" s="77">
        <f t="shared" si="2"/>
        <v>1.280163112471562</v>
      </c>
      <c r="I9" s="17">
        <f>I11+I17+I18+I19+I20+I21+I22+I23+I24+I25</f>
        <v>589900</v>
      </c>
      <c r="J9" s="18">
        <f>J11+J17+J18+J19+J20+J21+J22+J23+J24+J25</f>
        <v>616800</v>
      </c>
    </row>
    <row r="10" spans="1:11" ht="18.75">
      <c r="A10" s="16" t="s">
        <v>322</v>
      </c>
      <c r="B10" s="17">
        <f>B9-B14</f>
        <v>543877.64749375009</v>
      </c>
      <c r="C10" s="17">
        <f>C9-C14</f>
        <v>564112.19512195117</v>
      </c>
      <c r="D10" s="77">
        <f t="shared" si="0"/>
        <v>1.0372042273137059</v>
      </c>
      <c r="E10" s="17">
        <f>E9-E14</f>
        <v>210637.83866874999</v>
      </c>
      <c r="F10" s="17">
        <f>F9-F14</f>
        <v>238762.48005609759</v>
      </c>
      <c r="G10" s="77">
        <f t="shared" si="1"/>
        <v>0.42325353381960007</v>
      </c>
      <c r="H10" s="77">
        <f t="shared" si="2"/>
        <v>1.1335213158523552</v>
      </c>
      <c r="I10" s="17">
        <f>I9-I14</f>
        <v>589900</v>
      </c>
      <c r="J10" s="18">
        <f>J9-J14</f>
        <v>599925</v>
      </c>
    </row>
    <row r="11" spans="1:11" ht="18.75">
      <c r="A11" s="19" t="s">
        <v>323</v>
      </c>
      <c r="B11" s="20">
        <v>235943.62409999999</v>
      </c>
      <c r="C11" s="20">
        <v>320500</v>
      </c>
      <c r="D11" s="78">
        <f t="shared" si="0"/>
        <v>1.3583753374245133</v>
      </c>
      <c r="E11" s="20">
        <v>102816.0773</v>
      </c>
      <c r="F11" s="20">
        <v>145790.95120000001</v>
      </c>
      <c r="G11" s="78">
        <f t="shared" si="1"/>
        <v>0.45488596318252733</v>
      </c>
      <c r="H11" s="78">
        <f t="shared" si="2"/>
        <v>1.4179781511660532</v>
      </c>
      <c r="I11" s="21">
        <v>250000</v>
      </c>
      <c r="J11" s="22">
        <v>270000</v>
      </c>
    </row>
    <row r="12" spans="1:11" ht="18.75">
      <c r="A12" s="14" t="s">
        <v>324</v>
      </c>
      <c r="B12" s="23">
        <f>IFERROR(B11*100/(B15+B16),"-")</f>
        <v>737323.8253125</v>
      </c>
      <c r="C12" s="23">
        <f>IFERROR(C11*100/(C15+C16),"-")</f>
        <v>781707.31707317068</v>
      </c>
      <c r="D12" s="78">
        <f t="shared" si="0"/>
        <v>1.060195385306937</v>
      </c>
      <c r="E12" s="23">
        <f>IFERROR(E11*100/(E15+E16),"-")</f>
        <v>321300.24156250001</v>
      </c>
      <c r="F12" s="23">
        <f>IFERROR(F11*100/(F15+F16),"-")</f>
        <v>355587.68585365854</v>
      </c>
      <c r="G12" s="78">
        <f t="shared" si="1"/>
        <v>0.45488596318252733</v>
      </c>
      <c r="H12" s="78">
        <f t="shared" si="2"/>
        <v>1.1067146545686268</v>
      </c>
      <c r="I12" s="23">
        <f>IFERROR(I11*100/(I15+I16),"-")</f>
        <v>833333.33333333337</v>
      </c>
      <c r="J12" s="24">
        <f>IFERROR(J11*100/(J15+J16),"-")</f>
        <v>843750</v>
      </c>
    </row>
    <row r="13" spans="1:11" ht="18.75">
      <c r="A13" s="14" t="s">
        <v>325</v>
      </c>
      <c r="B13" s="20">
        <v>11029</v>
      </c>
      <c r="C13" s="20">
        <v>79076</v>
      </c>
      <c r="D13" s="136">
        <f>C14-C13</f>
        <v>6911.8048780487734</v>
      </c>
      <c r="E13" s="23">
        <f>IF(B14&lt;&gt;0,IFERROR(E14/B14*B13,0),0)</f>
        <v>4806.057043783876</v>
      </c>
      <c r="F13" s="23">
        <f>IF(B14&lt;&gt;0,IFERROR(E14/B14*C13,0),0)</f>
        <v>34458.587976630137</v>
      </c>
      <c r="G13" s="26"/>
      <c r="H13" s="136">
        <f>IFERROR(F14-F13,0)</f>
        <v>4656.0574672723014</v>
      </c>
      <c r="I13" s="20">
        <v>0</v>
      </c>
      <c r="J13" s="20">
        <v>17407</v>
      </c>
    </row>
    <row r="14" spans="1:11" ht="18.75">
      <c r="A14" s="14" t="s">
        <v>326</v>
      </c>
      <c r="B14" s="23">
        <f>IFERROR((B11/(B15+B16))*B16,0)</f>
        <v>14746.476506249999</v>
      </c>
      <c r="C14" s="23">
        <f>IFERROR((C11/(C15+C16))*C16,0)</f>
        <v>85987.804878048773</v>
      </c>
      <c r="D14" s="136"/>
      <c r="E14" s="23">
        <f>IFERROR((E11/(E15+E16))*E16,0)</f>
        <v>6426.0048312500003</v>
      </c>
      <c r="F14" s="23">
        <f>IFERROR((F11/(F15+F16))*F16,0)</f>
        <v>39114.645443902438</v>
      </c>
      <c r="G14" s="78"/>
      <c r="H14" s="136"/>
      <c r="I14" s="23">
        <f>IFERROR((I11/(I15+I16))*I16,0)</f>
        <v>0</v>
      </c>
      <c r="J14" s="24">
        <f>IFERROR((J11/(J15+J16))*J16,0)</f>
        <v>16875</v>
      </c>
    </row>
    <row r="15" spans="1:11" ht="18.75">
      <c r="A15" s="14" t="s">
        <v>327</v>
      </c>
      <c r="B15" s="25">
        <v>30</v>
      </c>
      <c r="C15" s="25">
        <v>30</v>
      </c>
      <c r="D15" s="78">
        <f t="shared" ref="D15:D43" si="3">IF(C15&lt;&gt;0,IFERROR(C15/B15,"-"),"-")</f>
        <v>1</v>
      </c>
      <c r="E15" s="25">
        <v>30</v>
      </c>
      <c r="F15" s="25">
        <v>30</v>
      </c>
      <c r="G15" s="78">
        <f t="shared" ref="G15:G43" si="4">IF(F15&lt;&gt;0,IFERROR(F15/C15,"-"),"-")</f>
        <v>1</v>
      </c>
      <c r="H15" s="78">
        <f t="shared" ref="H15:H43" si="5">IF(F15&lt;&gt;0,IFERROR(F15/E15,"-"),"-")</f>
        <v>1</v>
      </c>
      <c r="I15" s="25">
        <v>30</v>
      </c>
      <c r="J15" s="27">
        <v>30</v>
      </c>
    </row>
    <row r="16" spans="1:11" ht="18.75">
      <c r="A16" s="14" t="s">
        <v>328</v>
      </c>
      <c r="B16" s="25">
        <v>2</v>
      </c>
      <c r="C16" s="25">
        <v>11</v>
      </c>
      <c r="D16" s="78">
        <f t="shared" si="3"/>
        <v>5.5</v>
      </c>
      <c r="E16" s="25">
        <v>2</v>
      </c>
      <c r="F16" s="25">
        <v>11</v>
      </c>
      <c r="G16" s="78">
        <f t="shared" si="4"/>
        <v>1</v>
      </c>
      <c r="H16" s="78">
        <f t="shared" si="5"/>
        <v>5.5</v>
      </c>
      <c r="I16" s="25"/>
      <c r="J16" s="27">
        <v>2</v>
      </c>
    </row>
    <row r="17" spans="1:10" ht="18.75">
      <c r="A17" s="19" t="s">
        <v>329</v>
      </c>
      <c r="B17" s="20">
        <v>67235.374100000001</v>
      </c>
      <c r="C17" s="20">
        <v>71100</v>
      </c>
      <c r="D17" s="78">
        <f t="shared" si="3"/>
        <v>1.057479056995386</v>
      </c>
      <c r="E17" s="20">
        <v>31242.913199999999</v>
      </c>
      <c r="F17" s="20">
        <v>52258.357300000003</v>
      </c>
      <c r="G17" s="78">
        <f t="shared" si="4"/>
        <v>0.73499799296765123</v>
      </c>
      <c r="H17" s="78">
        <f t="shared" si="5"/>
        <v>1.6726467524161608</v>
      </c>
      <c r="I17" s="21">
        <v>73300</v>
      </c>
      <c r="J17" s="22">
        <v>75500</v>
      </c>
    </row>
    <row r="18" spans="1:10" ht="18.75">
      <c r="A18" s="19" t="s">
        <v>330</v>
      </c>
      <c r="B18" s="20">
        <v>14422.713100000001</v>
      </c>
      <c r="C18" s="20">
        <v>12000</v>
      </c>
      <c r="D18" s="78">
        <f t="shared" si="3"/>
        <v>0.83202098778488487</v>
      </c>
      <c r="E18" s="20">
        <v>6894.0375000000004</v>
      </c>
      <c r="F18" s="20">
        <v>10402.301799999999</v>
      </c>
      <c r="G18" s="78">
        <f t="shared" si="4"/>
        <v>0.86685848333333326</v>
      </c>
      <c r="H18" s="78">
        <f t="shared" si="5"/>
        <v>1.5088838434661835</v>
      </c>
      <c r="I18" s="21">
        <v>12300</v>
      </c>
      <c r="J18" s="22">
        <v>13000</v>
      </c>
    </row>
    <row r="19" spans="1:10" ht="18.75">
      <c r="A19" s="19" t="s">
        <v>331</v>
      </c>
      <c r="B19" s="20">
        <v>5162.6656000000003</v>
      </c>
      <c r="C19" s="20">
        <v>1000</v>
      </c>
      <c r="D19" s="78">
        <f t="shared" si="3"/>
        <v>0.19369838712776594</v>
      </c>
      <c r="E19" s="20">
        <v>4086.4144999999999</v>
      </c>
      <c r="F19" s="20">
        <v>4948.8195999999998</v>
      </c>
      <c r="G19" s="78">
        <f t="shared" si="4"/>
        <v>4.9488196000000002</v>
      </c>
      <c r="H19" s="78">
        <f t="shared" si="5"/>
        <v>1.2110420027141153</v>
      </c>
      <c r="I19" s="21">
        <v>1000</v>
      </c>
      <c r="J19" s="22">
        <v>1000</v>
      </c>
    </row>
    <row r="20" spans="1:10" ht="18.75">
      <c r="A20" s="19" t="s">
        <v>332</v>
      </c>
      <c r="B20" s="20">
        <v>5249.7912999999999</v>
      </c>
      <c r="C20" s="20">
        <v>0</v>
      </c>
      <c r="D20" s="78" t="str">
        <f t="shared" si="3"/>
        <v>-</v>
      </c>
      <c r="E20" s="20">
        <v>5094.5145000000002</v>
      </c>
      <c r="F20" s="20">
        <v>13.804500000000001</v>
      </c>
      <c r="G20" s="78" t="str">
        <f t="shared" si="4"/>
        <v>-</v>
      </c>
      <c r="H20" s="78">
        <f t="shared" si="5"/>
        <v>2.7096792049566254E-3</v>
      </c>
      <c r="I20" s="21"/>
      <c r="J20" s="22"/>
    </row>
    <row r="21" spans="1:10" ht="18.75">
      <c r="A21" s="19" t="s">
        <v>333</v>
      </c>
      <c r="B21" s="20">
        <v>46035.457000000002</v>
      </c>
      <c r="C21" s="20">
        <v>47000</v>
      </c>
      <c r="D21" s="78">
        <f t="shared" si="3"/>
        <v>1.020952176058554</v>
      </c>
      <c r="E21" s="20">
        <v>4678.848</v>
      </c>
      <c r="F21" s="20">
        <v>4484.9515000000001</v>
      </c>
      <c r="G21" s="78">
        <f t="shared" si="4"/>
        <v>9.5424500000000009E-2</v>
      </c>
      <c r="H21" s="78">
        <f t="shared" si="5"/>
        <v>0.95855892305114421</v>
      </c>
      <c r="I21" s="21">
        <v>48300</v>
      </c>
      <c r="J21" s="22">
        <v>49100</v>
      </c>
    </row>
    <row r="22" spans="1:10" ht="18.75">
      <c r="A22" s="19" t="s">
        <v>334</v>
      </c>
      <c r="B22" s="20">
        <v>39176.398000000001</v>
      </c>
      <c r="C22" s="20">
        <v>42000</v>
      </c>
      <c r="D22" s="78">
        <f t="shared" si="3"/>
        <v>1.0720740584675497</v>
      </c>
      <c r="E22" s="20">
        <v>21121.440500000001</v>
      </c>
      <c r="F22" s="20">
        <v>17831.933300000001</v>
      </c>
      <c r="G22" s="78">
        <f t="shared" si="4"/>
        <v>0.42456984047619051</v>
      </c>
      <c r="H22" s="78">
        <f t="shared" si="5"/>
        <v>0.84425744067976805</v>
      </c>
      <c r="I22" s="21">
        <v>43000</v>
      </c>
      <c r="J22" s="22">
        <v>44200</v>
      </c>
    </row>
    <row r="23" spans="1:10" ht="18.75">
      <c r="A23" s="19" t="s">
        <v>335</v>
      </c>
      <c r="B23" s="20">
        <v>123015.6299</v>
      </c>
      <c r="C23" s="20">
        <v>135000</v>
      </c>
      <c r="D23" s="78">
        <f t="shared" si="3"/>
        <v>1.0974215236693268</v>
      </c>
      <c r="E23" s="20">
        <v>31032.457999999999</v>
      </c>
      <c r="F23" s="20">
        <v>26559.836500000001</v>
      </c>
      <c r="G23" s="78">
        <f t="shared" si="4"/>
        <v>0.19673952962962965</v>
      </c>
      <c r="H23" s="78">
        <f t="shared" si="5"/>
        <v>0.85587279293183938</v>
      </c>
      <c r="I23" s="21">
        <v>140000</v>
      </c>
      <c r="J23" s="22">
        <v>142000</v>
      </c>
    </row>
    <row r="24" spans="1:10" ht="18.75">
      <c r="A24" s="19" t="s">
        <v>336</v>
      </c>
      <c r="B24" s="20">
        <v>16967.949199999999</v>
      </c>
      <c r="C24" s="20">
        <v>15000</v>
      </c>
      <c r="D24" s="78">
        <f t="shared" si="3"/>
        <v>0.88401961976642418</v>
      </c>
      <c r="E24" s="20">
        <v>7831.8454000000002</v>
      </c>
      <c r="F24" s="20">
        <v>12353.456099999999</v>
      </c>
      <c r="G24" s="78">
        <f t="shared" si="4"/>
        <v>0.82356373999999999</v>
      </c>
      <c r="H24" s="78">
        <f t="shared" si="5"/>
        <v>1.5773365623381685</v>
      </c>
      <c r="I24" s="21">
        <v>15000</v>
      </c>
      <c r="J24" s="22">
        <v>15000</v>
      </c>
    </row>
    <row r="25" spans="1:10" ht="18.75">
      <c r="A25" s="19" t="s">
        <v>337</v>
      </c>
      <c r="B25" s="20">
        <v>5414.5217000000002</v>
      </c>
      <c r="C25" s="20">
        <v>6500</v>
      </c>
      <c r="D25" s="78">
        <f t="shared" si="3"/>
        <v>1.2004753808632811</v>
      </c>
      <c r="E25" s="20">
        <v>2265.2946000000002</v>
      </c>
      <c r="F25" s="20">
        <v>3232.7136999999998</v>
      </c>
      <c r="G25" s="78">
        <f t="shared" si="4"/>
        <v>0.49734056923076919</v>
      </c>
      <c r="H25" s="78">
        <f t="shared" si="5"/>
        <v>1.427061054222263</v>
      </c>
      <c r="I25" s="21">
        <v>7000</v>
      </c>
      <c r="J25" s="22">
        <v>7000</v>
      </c>
    </row>
    <row r="26" spans="1:10" ht="18.75">
      <c r="A26" s="16" t="s">
        <v>338</v>
      </c>
      <c r="B26" s="17">
        <f>B27+B30+B31+B32+B33+B34+B36+B35</f>
        <v>436212.21110000001</v>
      </c>
      <c r="C26" s="17">
        <f>C27+C30+C31+C32+C33+C34+C36+C35</f>
        <v>395000</v>
      </c>
      <c r="D26" s="77">
        <f t="shared" si="3"/>
        <v>0.90552256435904255</v>
      </c>
      <c r="E26" s="17">
        <f>E27+E30+E31+E32+E33+E34+E36+E35</f>
        <v>167518.67389999999</v>
      </c>
      <c r="F26" s="17">
        <f>F27+F30+F31+F32+F33+F34+F36+F35</f>
        <v>162110.77500000002</v>
      </c>
      <c r="G26" s="77">
        <f t="shared" si="4"/>
        <v>0.41040702531645573</v>
      </c>
      <c r="H26" s="77">
        <f t="shared" si="5"/>
        <v>0.96771763544864131</v>
      </c>
      <c r="I26" s="17">
        <f>I27+I30+I31+I32+I33+I34+I36+I35</f>
        <v>226100</v>
      </c>
      <c r="J26" s="18">
        <f>J27+J30+J31+J32+J33+J34+J36+J35</f>
        <v>228700</v>
      </c>
    </row>
    <row r="27" spans="1:10" ht="18.75">
      <c r="A27" s="19" t="s">
        <v>339</v>
      </c>
      <c r="B27" s="28">
        <v>281222.38020000001</v>
      </c>
      <c r="C27" s="28">
        <v>270000</v>
      </c>
      <c r="D27" s="79">
        <f t="shared" si="3"/>
        <v>0.96009428484312354</v>
      </c>
      <c r="E27" s="28">
        <v>84020.474000000002</v>
      </c>
      <c r="F27" s="28">
        <v>91408.099100000007</v>
      </c>
      <c r="G27" s="79">
        <f t="shared" si="4"/>
        <v>0.33854851518518519</v>
      </c>
      <c r="H27" s="79">
        <f t="shared" si="5"/>
        <v>1.0879264868227239</v>
      </c>
      <c r="I27" s="29">
        <v>118000</v>
      </c>
      <c r="J27" s="29">
        <v>118000</v>
      </c>
    </row>
    <row r="28" spans="1:10" ht="18.75">
      <c r="A28" s="14" t="s">
        <v>340</v>
      </c>
      <c r="B28" s="29">
        <v>80907</v>
      </c>
      <c r="C28" s="29">
        <v>33000</v>
      </c>
      <c r="D28" s="79">
        <f t="shared" si="3"/>
        <v>0.40787570914753979</v>
      </c>
      <c r="E28" s="29">
        <v>31890</v>
      </c>
      <c r="F28" s="29">
        <v>33266</v>
      </c>
      <c r="G28" s="79">
        <f t="shared" si="4"/>
        <v>1.0080606060606061</v>
      </c>
      <c r="H28" s="79">
        <f t="shared" si="5"/>
        <v>1.043148322358106</v>
      </c>
      <c r="I28" s="29">
        <v>118000</v>
      </c>
      <c r="J28" s="29">
        <v>118000</v>
      </c>
    </row>
    <row r="29" spans="1:10" ht="18.75">
      <c r="A29" s="14" t="s">
        <v>341</v>
      </c>
      <c r="B29" s="29">
        <v>200315</v>
      </c>
      <c r="C29" s="29">
        <v>237000</v>
      </c>
      <c r="D29" s="79">
        <f t="shared" si="3"/>
        <v>1.1831365599181289</v>
      </c>
      <c r="E29" s="29">
        <v>52130</v>
      </c>
      <c r="F29" s="29">
        <v>58142</v>
      </c>
      <c r="G29" s="79">
        <f t="shared" si="4"/>
        <v>0.24532489451476794</v>
      </c>
      <c r="H29" s="79">
        <f t="shared" si="5"/>
        <v>1.1153270669480146</v>
      </c>
      <c r="I29" s="29"/>
      <c r="J29" s="29"/>
    </row>
    <row r="30" spans="1:10" ht="18.75">
      <c r="A30" s="19" t="s">
        <v>342</v>
      </c>
      <c r="B30" s="30">
        <v>1948.4911999999999</v>
      </c>
      <c r="C30" s="30">
        <v>1500</v>
      </c>
      <c r="D30" s="79">
        <f t="shared" si="3"/>
        <v>0.7698264174865147</v>
      </c>
      <c r="E30" s="30">
        <v>943.27170000000001</v>
      </c>
      <c r="F30" s="30">
        <v>1146.2574999999999</v>
      </c>
      <c r="G30" s="79">
        <f t="shared" si="4"/>
        <v>0.76417166666666658</v>
      </c>
      <c r="H30" s="79">
        <f t="shared" si="5"/>
        <v>1.2151933530922214</v>
      </c>
      <c r="I30" s="29">
        <v>1500</v>
      </c>
      <c r="J30" s="31">
        <v>1500</v>
      </c>
    </row>
    <row r="31" spans="1:10" ht="18.75">
      <c r="A31" s="19" t="s">
        <v>343</v>
      </c>
      <c r="B31" s="30">
        <v>1951</v>
      </c>
      <c r="C31" s="30">
        <v>1500</v>
      </c>
      <c r="D31" s="79">
        <f t="shared" si="3"/>
        <v>0.76883649410558685</v>
      </c>
      <c r="E31" s="30">
        <v>450</v>
      </c>
      <c r="F31" s="30">
        <v>1221.7</v>
      </c>
      <c r="G31" s="79">
        <f t="shared" si="4"/>
        <v>0.81446666666666667</v>
      </c>
      <c r="H31" s="79">
        <f t="shared" si="5"/>
        <v>2.7148888888888889</v>
      </c>
      <c r="I31" s="29">
        <v>1500</v>
      </c>
      <c r="J31" s="31">
        <v>1500</v>
      </c>
    </row>
    <row r="32" spans="1:10" ht="18.75">
      <c r="A32" s="19" t="s">
        <v>344</v>
      </c>
      <c r="B32" s="30">
        <v>72244.752999999997</v>
      </c>
      <c r="C32" s="30">
        <v>60000</v>
      </c>
      <c r="D32" s="79">
        <f t="shared" si="3"/>
        <v>0.83051014099252307</v>
      </c>
      <c r="E32" s="30">
        <v>36826.854700000004</v>
      </c>
      <c r="F32" s="30">
        <v>13716.2408</v>
      </c>
      <c r="G32" s="79">
        <f t="shared" si="4"/>
        <v>0.22860401333333333</v>
      </c>
      <c r="H32" s="79">
        <f t="shared" si="5"/>
        <v>0.37245213884638373</v>
      </c>
      <c r="I32" s="29">
        <v>40000</v>
      </c>
      <c r="J32" s="31">
        <v>40000</v>
      </c>
    </row>
    <row r="33" spans="1:10" ht="18.75">
      <c r="A33" s="19" t="s">
        <v>345</v>
      </c>
      <c r="B33" s="30">
        <v>4114.7709000000004</v>
      </c>
      <c r="C33" s="30">
        <v>0</v>
      </c>
      <c r="D33" s="79" t="str">
        <f t="shared" si="3"/>
        <v>-</v>
      </c>
      <c r="E33" s="30">
        <v>2.7099999999999999E-2</v>
      </c>
      <c r="F33" s="30">
        <v>3.8693</v>
      </c>
      <c r="G33" s="79" t="str">
        <f t="shared" si="4"/>
        <v>-</v>
      </c>
      <c r="H33" s="79">
        <f t="shared" si="5"/>
        <v>142.77859778597787</v>
      </c>
      <c r="I33" s="29"/>
      <c r="J33" s="31"/>
    </row>
    <row r="34" spans="1:10" ht="18.75">
      <c r="A34" s="19" t="s">
        <v>346</v>
      </c>
      <c r="B34" s="30">
        <v>27195.816599999998</v>
      </c>
      <c r="C34" s="30">
        <v>13000</v>
      </c>
      <c r="D34" s="79">
        <f t="shared" si="3"/>
        <v>0.47801469583377026</v>
      </c>
      <c r="E34" s="30">
        <v>18158.189200000001</v>
      </c>
      <c r="F34" s="30">
        <v>8185.4243999999999</v>
      </c>
      <c r="G34" s="79">
        <f t="shared" si="4"/>
        <v>0.6296480307692307</v>
      </c>
      <c r="H34" s="79">
        <f t="shared" si="5"/>
        <v>0.45078417841356117</v>
      </c>
      <c r="I34" s="29">
        <v>14000</v>
      </c>
      <c r="J34" s="31">
        <v>14500</v>
      </c>
    </row>
    <row r="35" spans="1:10" ht="18.75">
      <c r="A35" s="19" t="s">
        <v>347</v>
      </c>
      <c r="B35" s="30">
        <v>34871.162799999998</v>
      </c>
      <c r="C35" s="30">
        <v>36000</v>
      </c>
      <c r="D35" s="79">
        <f t="shared" si="3"/>
        <v>1.0323716535199681</v>
      </c>
      <c r="E35" s="30">
        <v>21377.241600000001</v>
      </c>
      <c r="F35" s="30">
        <v>18270.1374</v>
      </c>
      <c r="G35" s="79">
        <f t="shared" si="4"/>
        <v>0.50750381666666666</v>
      </c>
      <c r="H35" s="79">
        <f t="shared" si="5"/>
        <v>0.85465364249801057</v>
      </c>
      <c r="I35" s="29">
        <v>37100</v>
      </c>
      <c r="J35" s="31">
        <v>38200</v>
      </c>
    </row>
    <row r="36" spans="1:10" ht="18.75">
      <c r="A36" s="19" t="s">
        <v>348</v>
      </c>
      <c r="B36" s="30">
        <v>12663.8364</v>
      </c>
      <c r="C36" s="30">
        <v>13000</v>
      </c>
      <c r="D36" s="79">
        <f t="shared" si="3"/>
        <v>1.0265451628860272</v>
      </c>
      <c r="E36" s="30">
        <v>5742.6156000000001</v>
      </c>
      <c r="F36" s="30">
        <v>28159.0465</v>
      </c>
      <c r="G36" s="79">
        <f t="shared" si="4"/>
        <v>2.1660805000000001</v>
      </c>
      <c r="H36" s="79">
        <f t="shared" si="5"/>
        <v>4.9035227954314058</v>
      </c>
      <c r="I36" s="29">
        <v>14000</v>
      </c>
      <c r="J36" s="31">
        <v>15000</v>
      </c>
    </row>
    <row r="37" spans="1:10" ht="18.75">
      <c r="A37" s="11" t="s">
        <v>349</v>
      </c>
      <c r="B37" s="12">
        <f>B38++B55+B56</f>
        <v>978352.99109999998</v>
      </c>
      <c r="C37" s="12">
        <f>C38+C55+C56</f>
        <v>1201393.9155000001</v>
      </c>
      <c r="D37" s="15">
        <f t="shared" si="3"/>
        <v>1.227975921195096</v>
      </c>
      <c r="E37" s="12">
        <f>E38+E55+E56</f>
        <v>271022.6103</v>
      </c>
      <c r="F37" s="12">
        <f>F38+F55+F56</f>
        <v>533453.88110000012</v>
      </c>
      <c r="G37" s="15">
        <f t="shared" si="4"/>
        <v>0.44402911835789138</v>
      </c>
      <c r="H37" s="15">
        <f t="shared" si="5"/>
        <v>1.9683002850186928</v>
      </c>
      <c r="I37" s="12">
        <f>I38+I55+I56</f>
        <v>557270</v>
      </c>
      <c r="J37" s="13">
        <f>J38+J55+J56</f>
        <v>498791</v>
      </c>
    </row>
    <row r="38" spans="1:10" ht="37.5">
      <c r="A38" s="32" t="s">
        <v>350</v>
      </c>
      <c r="B38" s="33">
        <f>B39+B40+B41+B48+B53</f>
        <v>957475.96139999991</v>
      </c>
      <c r="C38" s="33">
        <f>C39+C40+C41+C48+C53</f>
        <v>1201393.9155000001</v>
      </c>
      <c r="D38" s="80">
        <f t="shared" si="3"/>
        <v>1.2547509952556395</v>
      </c>
      <c r="E38" s="33">
        <f>E39+E40+E41+E48+E53</f>
        <v>269913.20380000002</v>
      </c>
      <c r="F38" s="33">
        <f>F39+F40+F41+F48+F53</f>
        <v>539251.87770000007</v>
      </c>
      <c r="G38" s="80">
        <f t="shared" si="4"/>
        <v>0.44885517626046278</v>
      </c>
      <c r="H38" s="80">
        <f t="shared" si="5"/>
        <v>1.9978714272147069</v>
      </c>
      <c r="I38" s="33">
        <f>I39+I40+I41+I48+I53</f>
        <v>557270</v>
      </c>
      <c r="J38" s="34">
        <f>J39+J40+J41+J48+J53</f>
        <v>498791</v>
      </c>
    </row>
    <row r="39" spans="1:10" ht="18.75">
      <c r="A39" s="19" t="s">
        <v>351</v>
      </c>
      <c r="B39" s="131">
        <v>64442</v>
      </c>
      <c r="C39" s="131">
        <v>0</v>
      </c>
      <c r="D39" s="79" t="str">
        <f t="shared" si="3"/>
        <v>-</v>
      </c>
      <c r="E39" s="131">
        <v>33509.839999999997</v>
      </c>
      <c r="F39" s="131">
        <v>0</v>
      </c>
      <c r="G39" s="79" t="str">
        <f t="shared" si="4"/>
        <v>-</v>
      </c>
      <c r="H39" s="79" t="str">
        <f t="shared" si="5"/>
        <v>-</v>
      </c>
      <c r="I39" s="29">
        <v>53129</v>
      </c>
      <c r="J39" s="31"/>
    </row>
    <row r="40" spans="1:10" ht="18.75">
      <c r="A40" s="19" t="s">
        <v>352</v>
      </c>
      <c r="B40" s="131">
        <v>7097.9530000000004</v>
      </c>
      <c r="C40" s="131">
        <v>12932</v>
      </c>
      <c r="D40" s="79">
        <f t="shared" si="3"/>
        <v>1.8219337321619344</v>
      </c>
      <c r="E40" s="131">
        <v>0</v>
      </c>
      <c r="F40" s="131">
        <v>12932</v>
      </c>
      <c r="G40" s="79">
        <f t="shared" si="4"/>
        <v>1</v>
      </c>
      <c r="H40" s="79" t="str">
        <f t="shared" si="5"/>
        <v>-</v>
      </c>
      <c r="I40" s="29"/>
      <c r="J40" s="31"/>
    </row>
    <row r="41" spans="1:10" ht="18.75">
      <c r="A41" s="19" t="s">
        <v>353</v>
      </c>
      <c r="B41" s="30">
        <v>423555.30249999999</v>
      </c>
      <c r="C41" s="30">
        <v>642004.93469999998</v>
      </c>
      <c r="D41" s="79">
        <f t="shared" si="3"/>
        <v>1.515752325400294</v>
      </c>
      <c r="E41" s="30">
        <v>47936.215799999998</v>
      </c>
      <c r="F41" s="30">
        <v>322216.54090000002</v>
      </c>
      <c r="G41" s="79">
        <f t="shared" si="4"/>
        <v>0.50189106576037046</v>
      </c>
      <c r="H41" s="79">
        <f t="shared" si="5"/>
        <v>6.7217767510968196</v>
      </c>
      <c r="I41" s="29">
        <v>81356</v>
      </c>
      <c r="J41" s="29">
        <v>53268</v>
      </c>
    </row>
    <row r="42" spans="1:10" ht="18.75">
      <c r="A42" s="19" t="s">
        <v>354</v>
      </c>
      <c r="B42" s="29">
        <v>88515</v>
      </c>
      <c r="C42" s="29">
        <v>84969.903999999995</v>
      </c>
      <c r="D42" s="79">
        <f t="shared" si="3"/>
        <v>0.95994920634920633</v>
      </c>
      <c r="E42" s="29">
        <v>28035</v>
      </c>
      <c r="F42" s="29">
        <v>33253.748</v>
      </c>
      <c r="G42" s="79">
        <f t="shared" si="4"/>
        <v>0.39135913346447937</v>
      </c>
      <c r="H42" s="79">
        <f t="shared" si="5"/>
        <v>1.1861511681826289</v>
      </c>
      <c r="I42" s="29">
        <v>81356</v>
      </c>
      <c r="J42" s="29">
        <v>53268</v>
      </c>
    </row>
    <row r="43" spans="1:10" ht="18.75">
      <c r="A43" s="14" t="s">
        <v>355</v>
      </c>
      <c r="B43" s="29">
        <v>30512</v>
      </c>
      <c r="C43" s="29">
        <v>21592.305</v>
      </c>
      <c r="D43" s="79">
        <f t="shared" si="3"/>
        <v>0.70766600026219195</v>
      </c>
      <c r="E43" s="29">
        <v>7871</v>
      </c>
      <c r="F43" s="29">
        <v>9753.5280000000002</v>
      </c>
      <c r="G43" s="79">
        <f t="shared" si="4"/>
        <v>0.45171314503013921</v>
      </c>
      <c r="H43" s="79">
        <f t="shared" si="5"/>
        <v>1.2391726591284462</v>
      </c>
      <c r="I43" s="29"/>
      <c r="J43" s="29"/>
    </row>
    <row r="44" spans="1:10" ht="18.75">
      <c r="A44" s="14" t="s">
        <v>356</v>
      </c>
      <c r="B44" s="29">
        <v>58003</v>
      </c>
      <c r="C44" s="29">
        <v>63377.599000000002</v>
      </c>
      <c r="D44" s="79"/>
      <c r="E44" s="29">
        <v>20164</v>
      </c>
      <c r="F44" s="29">
        <v>23500.22</v>
      </c>
      <c r="G44" s="79"/>
      <c r="H44" s="79"/>
      <c r="I44" s="29">
        <v>81356</v>
      </c>
      <c r="J44" s="29">
        <v>53268</v>
      </c>
    </row>
    <row r="45" spans="1:10" ht="18.75">
      <c r="A45" s="19" t="s">
        <v>357</v>
      </c>
      <c r="B45" s="29">
        <v>335040</v>
      </c>
      <c r="C45" s="29">
        <v>557035.03</v>
      </c>
      <c r="D45" s="79">
        <f>IF(C45&lt;&gt;0,IFERROR(C45/B45,"-"),"-")</f>
        <v>1.6625926158070679</v>
      </c>
      <c r="E45" s="29">
        <v>19901</v>
      </c>
      <c r="F45" s="29">
        <v>288962.79200000002</v>
      </c>
      <c r="G45" s="79">
        <f>IF(F45&lt;&gt;0,IFERROR(F45/C45,"-"),"-")</f>
        <v>0.51875156217733742</v>
      </c>
      <c r="H45" s="79">
        <f>IF(F45&lt;&gt;0,IFERROR(F45/E45,"-"),"-")</f>
        <v>14.520013667654892</v>
      </c>
      <c r="I45" s="29"/>
      <c r="J45" s="29"/>
    </row>
    <row r="46" spans="1:10" ht="18.75">
      <c r="A46" s="14" t="s">
        <v>355</v>
      </c>
      <c r="B46" s="29">
        <v>5918</v>
      </c>
      <c r="C46" s="29">
        <v>4582.6000000000004</v>
      </c>
      <c r="D46" s="79">
        <f>IF(C46&lt;&gt;0,IFERROR(C46/B46,"-"),"-")</f>
        <v>0.77434944237918224</v>
      </c>
      <c r="E46" s="29"/>
      <c r="F46" s="29"/>
      <c r="G46" s="79" t="str">
        <f>IF(F46&lt;&gt;0,IFERROR(F46/C46,"-"),"-")</f>
        <v>-</v>
      </c>
      <c r="H46" s="79" t="str">
        <f>IF(F46&lt;&gt;0,IFERROR(F46/E46,"-"),"-")</f>
        <v>-</v>
      </c>
      <c r="I46" s="29"/>
      <c r="J46" s="29"/>
    </row>
    <row r="47" spans="1:10" ht="18.75">
      <c r="A47" s="14" t="s">
        <v>356</v>
      </c>
      <c r="B47" s="29">
        <v>329122</v>
      </c>
      <c r="C47" s="29">
        <v>552452.43000000005</v>
      </c>
      <c r="D47" s="79"/>
      <c r="E47" s="29">
        <v>19901</v>
      </c>
      <c r="F47" s="29">
        <v>288962.79200000002</v>
      </c>
      <c r="G47" s="79"/>
      <c r="H47" s="79"/>
      <c r="I47" s="29"/>
      <c r="J47" s="29"/>
    </row>
    <row r="48" spans="1:10" ht="18.75">
      <c r="A48" s="19" t="s">
        <v>358</v>
      </c>
      <c r="B48" s="35">
        <f>B49+B50+B51+B52</f>
        <v>405134</v>
      </c>
      <c r="C48" s="35">
        <f>C49+C50+C51+C52</f>
        <v>413123.13200000004</v>
      </c>
      <c r="D48" s="79">
        <f t="shared" ref="D48:D53" si="6">IF(C48&lt;&gt;0,IFERROR(C48/B48,"-"),"-")</f>
        <v>1.0197197273001033</v>
      </c>
      <c r="E48" s="35">
        <f>E49+E50+E51+E52</f>
        <v>177693</v>
      </c>
      <c r="F48" s="35">
        <f>F49+F50+F51+F52</f>
        <v>189536.02</v>
      </c>
      <c r="G48" s="79">
        <f t="shared" ref="G48:G72" si="7">IF(F48&lt;&gt;0,IFERROR(F48/C48,"-"),"-")</f>
        <v>0.45878820457819336</v>
      </c>
      <c r="H48" s="79">
        <f t="shared" ref="H48:H72" si="8">IF(F48&lt;&gt;0,IFERROR(F48/E48,"-"),"-")</f>
        <v>1.0666487706324954</v>
      </c>
      <c r="I48" s="35">
        <f>I49+I50+I51+I52</f>
        <v>398897</v>
      </c>
      <c r="J48" s="36">
        <f>J49+J50+J51+J52</f>
        <v>420224</v>
      </c>
    </row>
    <row r="49" spans="1:10" ht="18.75">
      <c r="A49" s="14" t="s">
        <v>359</v>
      </c>
      <c r="B49" s="29">
        <v>332138</v>
      </c>
      <c r="C49" s="29">
        <v>362638.74300000002</v>
      </c>
      <c r="D49" s="79">
        <f t="shared" si="6"/>
        <v>1.0918315368912923</v>
      </c>
      <c r="E49" s="29">
        <v>164164</v>
      </c>
      <c r="F49" s="29">
        <v>176234.484</v>
      </c>
      <c r="G49" s="79">
        <f t="shared" si="7"/>
        <v>0.4859780908737597</v>
      </c>
      <c r="H49" s="79">
        <f t="shared" si="8"/>
        <v>1.0735269852099121</v>
      </c>
      <c r="I49" s="29">
        <v>368189</v>
      </c>
      <c r="J49" s="31">
        <v>379374</v>
      </c>
    </row>
    <row r="50" spans="1:10" ht="18.75">
      <c r="A50" s="14" t="s">
        <v>360</v>
      </c>
      <c r="B50" s="29">
        <v>49533</v>
      </c>
      <c r="C50" s="29">
        <v>23700</v>
      </c>
      <c r="D50" s="79">
        <f t="shared" si="6"/>
        <v>0.4784688995215311</v>
      </c>
      <c r="E50" s="29">
        <v>3394</v>
      </c>
      <c r="F50" s="29">
        <v>1799.9960000000001</v>
      </c>
      <c r="G50" s="79">
        <f t="shared" si="7"/>
        <v>7.5949198312236288E-2</v>
      </c>
      <c r="H50" s="79">
        <f t="shared" si="8"/>
        <v>0.53034649381261056</v>
      </c>
      <c r="I50" s="29">
        <v>3551</v>
      </c>
      <c r="J50" s="31">
        <v>12800</v>
      </c>
    </row>
    <row r="51" spans="1:10" ht="18.75">
      <c r="A51" s="14" t="s">
        <v>361</v>
      </c>
      <c r="B51" s="29">
        <v>21046</v>
      </c>
      <c r="C51" s="29">
        <v>23650.879000000001</v>
      </c>
      <c r="D51" s="79">
        <f t="shared" si="6"/>
        <v>1.1237707402831894</v>
      </c>
      <c r="E51" s="29">
        <v>9138</v>
      </c>
      <c r="F51" s="29">
        <v>10335.709999999999</v>
      </c>
      <c r="G51" s="79">
        <f t="shared" si="7"/>
        <v>0.43701166455589235</v>
      </c>
      <c r="H51" s="79">
        <f t="shared" si="8"/>
        <v>1.1310691617421755</v>
      </c>
      <c r="I51" s="29">
        <v>24145</v>
      </c>
      <c r="J51" s="31">
        <v>24972</v>
      </c>
    </row>
    <row r="52" spans="1:10" ht="18.75">
      <c r="A52" s="14" t="s">
        <v>362</v>
      </c>
      <c r="B52" s="29">
        <v>2417</v>
      </c>
      <c r="C52" s="29">
        <v>3133.51</v>
      </c>
      <c r="D52" s="79">
        <f t="shared" si="6"/>
        <v>1.2964460074472488</v>
      </c>
      <c r="E52" s="29">
        <v>997</v>
      </c>
      <c r="F52" s="29">
        <v>1165.83</v>
      </c>
      <c r="G52" s="79">
        <f t="shared" si="7"/>
        <v>0.37205242683125306</v>
      </c>
      <c r="H52" s="79">
        <f t="shared" si="8"/>
        <v>1.1693380140421263</v>
      </c>
      <c r="I52" s="29">
        <v>3012</v>
      </c>
      <c r="J52" s="31">
        <v>3078</v>
      </c>
    </row>
    <row r="53" spans="1:10" ht="18.75">
      <c r="A53" s="19" t="s">
        <v>363</v>
      </c>
      <c r="B53" s="30">
        <v>57246.705900000001</v>
      </c>
      <c r="C53" s="30">
        <v>133333.84880000001</v>
      </c>
      <c r="D53" s="79">
        <f t="shared" si="6"/>
        <v>2.3291095392093122</v>
      </c>
      <c r="E53" s="30">
        <v>10774.147999999999</v>
      </c>
      <c r="F53" s="30">
        <v>14567.316800000001</v>
      </c>
      <c r="G53" s="79">
        <f t="shared" si="7"/>
        <v>0.1092544536222823</v>
      </c>
      <c r="H53" s="79">
        <f t="shared" si="8"/>
        <v>1.3520620656037026</v>
      </c>
      <c r="I53" s="29">
        <v>23888</v>
      </c>
      <c r="J53" s="31">
        <v>25299</v>
      </c>
    </row>
    <row r="54" spans="1:10" ht="18.75">
      <c r="A54" s="14" t="s">
        <v>355</v>
      </c>
      <c r="B54" s="29"/>
      <c r="C54" s="29">
        <v>61583.64</v>
      </c>
      <c r="D54" s="79"/>
      <c r="E54" s="29"/>
      <c r="F54" s="29">
        <v>6038.2960000000003</v>
      </c>
      <c r="G54" s="79">
        <f t="shared" si="7"/>
        <v>9.8050326352908015E-2</v>
      </c>
      <c r="H54" s="79" t="str">
        <f t="shared" si="8"/>
        <v>-</v>
      </c>
      <c r="I54" s="29"/>
      <c r="J54" s="31"/>
    </row>
    <row r="55" spans="1:10" ht="18.75">
      <c r="A55" s="32" t="s">
        <v>364</v>
      </c>
      <c r="B55" s="30">
        <v>21148.9244</v>
      </c>
      <c r="C55" s="30">
        <v>0</v>
      </c>
      <c r="D55" s="80" t="str">
        <f t="shared" ref="D55:D72" si="9">IF(C55&lt;&gt;0,IFERROR(C55/B55,"-"),"-")</f>
        <v>-</v>
      </c>
      <c r="E55" s="30">
        <v>1381.3012000000001</v>
      </c>
      <c r="F55" s="30">
        <v>613.38319999999999</v>
      </c>
      <c r="G55" s="80" t="str">
        <f t="shared" si="7"/>
        <v>-</v>
      </c>
      <c r="H55" s="80">
        <f t="shared" si="8"/>
        <v>0.44406187441232942</v>
      </c>
      <c r="I55" s="29"/>
      <c r="J55" s="31"/>
    </row>
    <row r="56" spans="1:10" ht="18.75">
      <c r="A56" s="32" t="s">
        <v>365</v>
      </c>
      <c r="B56" s="30">
        <v>-271.8947</v>
      </c>
      <c r="C56" s="30">
        <v>0</v>
      </c>
      <c r="D56" s="80" t="str">
        <f t="shared" si="9"/>
        <v>-</v>
      </c>
      <c r="E56" s="30">
        <v>-271.8947</v>
      </c>
      <c r="F56" s="30">
        <v>-6411.3797999999997</v>
      </c>
      <c r="G56" s="80" t="str">
        <f t="shared" si="7"/>
        <v>-</v>
      </c>
      <c r="H56" s="80">
        <f t="shared" si="8"/>
        <v>23.580377991921136</v>
      </c>
      <c r="I56" s="29"/>
      <c r="J56" s="31"/>
    </row>
    <row r="57" spans="1:10" ht="15.75">
      <c r="A57" s="37" t="s">
        <v>366</v>
      </c>
      <c r="B57" s="30">
        <v>1847626.0708000001</v>
      </c>
      <c r="C57" s="30">
        <v>2319881.9241999998</v>
      </c>
      <c r="D57" s="43">
        <f t="shared" si="9"/>
        <v>1.2556014232877319</v>
      </c>
      <c r="E57" s="30">
        <v>597727.06140000001</v>
      </c>
      <c r="F57" s="30">
        <v>1032741.3024</v>
      </c>
      <c r="G57" s="43">
        <f t="shared" si="7"/>
        <v>0.44516976990375745</v>
      </c>
      <c r="H57" s="43">
        <f t="shared" si="8"/>
        <v>1.7277807365473916</v>
      </c>
      <c r="I57" s="38">
        <f>SUM(I58:I62)+I67+I68</f>
        <v>1446709</v>
      </c>
      <c r="J57" s="39">
        <f>SUM(J58:J62)+J67+J68</f>
        <v>1418976</v>
      </c>
    </row>
    <row r="58" spans="1:10" ht="15.75">
      <c r="A58" s="40" t="s">
        <v>367</v>
      </c>
      <c r="B58" s="29">
        <v>93896</v>
      </c>
      <c r="C58" s="29">
        <v>89786.745999999999</v>
      </c>
      <c r="D58" s="43">
        <f t="shared" si="9"/>
        <v>0.95623611229445338</v>
      </c>
      <c r="E58" s="29">
        <v>20505</v>
      </c>
      <c r="F58" s="29">
        <v>16404.845000000001</v>
      </c>
      <c r="G58" s="43">
        <f t="shared" si="7"/>
        <v>0.18270898245939329</v>
      </c>
      <c r="H58" s="43">
        <f t="shared" si="8"/>
        <v>0.80004120946110713</v>
      </c>
      <c r="I58" s="29">
        <v>30590</v>
      </c>
      <c r="J58" s="31">
        <v>32551</v>
      </c>
    </row>
    <row r="59" spans="1:10" ht="15.75">
      <c r="A59" s="40" t="s">
        <v>368</v>
      </c>
      <c r="B59" s="29">
        <v>368752</v>
      </c>
      <c r="C59" s="29">
        <v>411094.93300000002</v>
      </c>
      <c r="D59" s="43">
        <f t="shared" si="9"/>
        <v>1.1148276700872131</v>
      </c>
      <c r="E59" s="29">
        <v>174279</v>
      </c>
      <c r="F59" s="29">
        <v>188313.68900000001</v>
      </c>
      <c r="G59" s="43">
        <f t="shared" si="7"/>
        <v>0.45807835096814487</v>
      </c>
      <c r="H59" s="43">
        <f t="shared" si="8"/>
        <v>1.0805300064838563</v>
      </c>
      <c r="I59" s="29">
        <v>396990</v>
      </c>
      <c r="J59" s="31">
        <v>418251</v>
      </c>
    </row>
    <row r="60" spans="1:10" ht="15.75">
      <c r="A60" s="40" t="s">
        <v>369</v>
      </c>
      <c r="B60" s="29">
        <v>387125</v>
      </c>
      <c r="C60" s="29">
        <v>615830.02899999998</v>
      </c>
      <c r="D60" s="43">
        <f t="shared" si="9"/>
        <v>1.5907782473361316</v>
      </c>
      <c r="E60" s="29">
        <v>39622</v>
      </c>
      <c r="F60" s="29">
        <v>312038.85200000001</v>
      </c>
      <c r="G60" s="43">
        <f t="shared" si="7"/>
        <v>0.50669638911031412</v>
      </c>
      <c r="H60" s="43">
        <f t="shared" si="8"/>
        <v>7.8753937711372473</v>
      </c>
      <c r="I60" s="29">
        <v>64156</v>
      </c>
      <c r="J60" s="31">
        <v>35585</v>
      </c>
    </row>
    <row r="61" spans="1:10" ht="15.75">
      <c r="A61" s="40" t="s">
        <v>370</v>
      </c>
      <c r="B61" s="29">
        <v>29751</v>
      </c>
      <c r="C61" s="29">
        <v>71750.209000000003</v>
      </c>
      <c r="D61" s="43">
        <f t="shared" si="9"/>
        <v>2.4116906658599713</v>
      </c>
      <c r="E61" s="29"/>
      <c r="F61" s="29">
        <v>8513.3970000000008</v>
      </c>
      <c r="G61" s="43">
        <f t="shared" si="7"/>
        <v>0.11865327110057618</v>
      </c>
      <c r="H61" s="43" t="str">
        <f t="shared" si="8"/>
        <v>-</v>
      </c>
      <c r="I61" s="29">
        <v>12404</v>
      </c>
      <c r="J61" s="31">
        <v>12404</v>
      </c>
    </row>
    <row r="62" spans="1:10" ht="15.75">
      <c r="A62" s="40" t="s">
        <v>371</v>
      </c>
      <c r="B62" s="29">
        <v>968102</v>
      </c>
      <c r="C62" s="29">
        <v>1131420.0079999999</v>
      </c>
      <c r="D62" s="43">
        <f t="shared" si="9"/>
        <v>1.1686991742605635</v>
      </c>
      <c r="E62" s="29">
        <v>363321</v>
      </c>
      <c r="F62" s="29">
        <v>507470.51799999998</v>
      </c>
      <c r="G62" s="43">
        <f t="shared" si="7"/>
        <v>0.44852531722242622</v>
      </c>
      <c r="H62" s="43">
        <f t="shared" si="8"/>
        <v>1.3967552604996682</v>
      </c>
      <c r="I62" s="29">
        <v>942569</v>
      </c>
      <c r="J62" s="31">
        <v>920185</v>
      </c>
    </row>
    <row r="63" spans="1:10" ht="15.75">
      <c r="A63" s="41" t="s">
        <v>372</v>
      </c>
      <c r="B63" s="29">
        <v>24953</v>
      </c>
      <c r="C63" s="29">
        <v>1548</v>
      </c>
      <c r="D63" s="43">
        <f t="shared" si="9"/>
        <v>6.2036628862261051E-2</v>
      </c>
      <c r="E63" s="29">
        <v>2105</v>
      </c>
      <c r="F63" s="29">
        <v>1137</v>
      </c>
      <c r="G63" s="43">
        <f t="shared" si="7"/>
        <v>0.73449612403100772</v>
      </c>
      <c r="H63" s="43">
        <f t="shared" si="8"/>
        <v>0.54014251781472689</v>
      </c>
      <c r="I63" s="29">
        <v>1560</v>
      </c>
      <c r="J63" s="31">
        <v>1560</v>
      </c>
    </row>
    <row r="64" spans="1:10" ht="15.75">
      <c r="A64" s="41" t="s">
        <v>373</v>
      </c>
      <c r="B64" s="29"/>
      <c r="C64" s="29"/>
      <c r="D64" s="43" t="str">
        <f t="shared" si="9"/>
        <v>-</v>
      </c>
      <c r="E64" s="29"/>
      <c r="F64" s="29"/>
      <c r="G64" s="43" t="str">
        <f t="shared" si="7"/>
        <v>-</v>
      </c>
      <c r="H64" s="43" t="str">
        <f t="shared" si="8"/>
        <v>-</v>
      </c>
      <c r="I64" s="29"/>
      <c r="J64" s="31"/>
    </row>
    <row r="65" spans="1:10" ht="15.75">
      <c r="A65" s="41" t="s">
        <v>374</v>
      </c>
      <c r="B65" s="29">
        <v>468413</v>
      </c>
      <c r="C65" s="29">
        <v>563042.41799999995</v>
      </c>
      <c r="D65" s="43">
        <f t="shared" si="9"/>
        <v>1.2020213316026667</v>
      </c>
      <c r="E65" s="29">
        <v>208114</v>
      </c>
      <c r="F65" s="29">
        <v>285091.59600000002</v>
      </c>
      <c r="G65" s="43">
        <f t="shared" si="7"/>
        <v>0.50634123981756562</v>
      </c>
      <c r="H65" s="43">
        <f t="shared" si="8"/>
        <v>1.3698818724352999</v>
      </c>
      <c r="I65" s="29">
        <v>543214</v>
      </c>
      <c r="J65" s="31">
        <v>543214</v>
      </c>
    </row>
    <row r="66" spans="1:10" ht="15.75">
      <c r="A66" s="41" t="s">
        <v>375</v>
      </c>
      <c r="B66" s="29">
        <v>3322</v>
      </c>
      <c r="C66" s="29">
        <v>8246.6980000000003</v>
      </c>
      <c r="D66" s="43">
        <f t="shared" si="9"/>
        <v>2.4824497290788683</v>
      </c>
      <c r="E66" s="29">
        <v>1594</v>
      </c>
      <c r="F66" s="29">
        <v>3564.288</v>
      </c>
      <c r="G66" s="43">
        <f t="shared" si="7"/>
        <v>0.43220789702739204</v>
      </c>
      <c r="H66" s="43">
        <f t="shared" si="8"/>
        <v>2.2360652446675031</v>
      </c>
      <c r="I66" s="29">
        <v>865</v>
      </c>
      <c r="J66" s="31">
        <v>865</v>
      </c>
    </row>
    <row r="67" spans="1:10" ht="15.75">
      <c r="A67" s="40" t="s">
        <v>376</v>
      </c>
      <c r="B67" s="29"/>
      <c r="C67" s="29"/>
      <c r="D67" s="43" t="str">
        <f t="shared" si="9"/>
        <v>-</v>
      </c>
      <c r="E67" s="29"/>
      <c r="F67" s="29"/>
      <c r="G67" s="43" t="str">
        <f t="shared" si="7"/>
        <v>-</v>
      </c>
      <c r="H67" s="43" t="str">
        <f t="shared" si="8"/>
        <v>-</v>
      </c>
      <c r="I67" s="29"/>
      <c r="J67" s="31"/>
    </row>
    <row r="68" spans="1:10" ht="15.75">
      <c r="A68" s="40" t="s">
        <v>377</v>
      </c>
      <c r="B68" s="29"/>
      <c r="C68" s="29"/>
      <c r="D68" s="43" t="str">
        <f t="shared" si="9"/>
        <v>-</v>
      </c>
      <c r="E68" s="29"/>
      <c r="F68" s="29"/>
      <c r="G68" s="43" t="str">
        <f t="shared" si="7"/>
        <v>-</v>
      </c>
      <c r="H68" s="43" t="str">
        <f t="shared" si="8"/>
        <v>-</v>
      </c>
      <c r="I68" s="29"/>
      <c r="J68" s="31"/>
    </row>
    <row r="69" spans="1:10" ht="15.75">
      <c r="A69" s="42" t="s">
        <v>378</v>
      </c>
      <c r="B69" s="30">
        <v>319893.83199999999</v>
      </c>
      <c r="C69" s="30">
        <v>598517.61219999997</v>
      </c>
      <c r="D69" s="43">
        <f t="shared" si="9"/>
        <v>1.8709882852633433</v>
      </c>
      <c r="E69" s="30">
        <v>20168.832399999999</v>
      </c>
      <c r="F69" s="30">
        <v>288799.32939999999</v>
      </c>
      <c r="G69" s="43">
        <f t="shared" si="7"/>
        <v>0.48252436271415039</v>
      </c>
      <c r="H69" s="43">
        <f t="shared" si="8"/>
        <v>14.319090152189474</v>
      </c>
      <c r="I69" s="38">
        <f>SUM(I70:I72,I74:I77)</f>
        <v>1791</v>
      </c>
      <c r="J69" s="39">
        <f>SUM(J70:J72,J74:J77)</f>
        <v>1791</v>
      </c>
    </row>
    <row r="70" spans="1:10" ht="15.75">
      <c r="A70" s="40" t="s">
        <v>367</v>
      </c>
      <c r="B70" s="29">
        <v>5918</v>
      </c>
      <c r="C70" s="29">
        <v>50000</v>
      </c>
      <c r="D70" s="43">
        <f t="shared" si="9"/>
        <v>8.448800270361609</v>
      </c>
      <c r="E70" s="29"/>
      <c r="F70" s="29"/>
      <c r="G70" s="43" t="str">
        <f t="shared" si="7"/>
        <v>-</v>
      </c>
      <c r="H70" s="43" t="str">
        <f t="shared" si="8"/>
        <v>-</v>
      </c>
      <c r="I70" s="29"/>
      <c r="J70" s="31"/>
    </row>
    <row r="71" spans="1:10" ht="15.75">
      <c r="A71" s="40" t="s">
        <v>368</v>
      </c>
      <c r="B71" s="29"/>
      <c r="C71" s="29"/>
      <c r="D71" s="43" t="str">
        <f t="shared" si="9"/>
        <v>-</v>
      </c>
      <c r="E71" s="29"/>
      <c r="F71" s="29"/>
      <c r="G71" s="43" t="str">
        <f t="shared" si="7"/>
        <v>-</v>
      </c>
      <c r="H71" s="43" t="str">
        <f t="shared" si="8"/>
        <v>-</v>
      </c>
      <c r="I71" s="29"/>
      <c r="J71" s="31"/>
    </row>
    <row r="72" spans="1:10" ht="15.75">
      <c r="A72" s="40" t="s">
        <v>369</v>
      </c>
      <c r="B72" s="29">
        <v>313318</v>
      </c>
      <c r="C72" s="29">
        <v>418517.61200000002</v>
      </c>
      <c r="D72" s="43">
        <f t="shared" si="9"/>
        <v>1.3357598733555047</v>
      </c>
      <c r="E72" s="29">
        <v>19901</v>
      </c>
      <c r="F72" s="29">
        <v>288799.32939999999</v>
      </c>
      <c r="G72" s="43">
        <f t="shared" si="7"/>
        <v>0.69005298969353757</v>
      </c>
      <c r="H72" s="43">
        <f t="shared" si="8"/>
        <v>14.511799879403044</v>
      </c>
      <c r="I72" s="29"/>
      <c r="J72" s="31"/>
    </row>
    <row r="73" spans="1:10" ht="15.75">
      <c r="A73" s="40" t="s">
        <v>379</v>
      </c>
      <c r="B73" s="43">
        <f>IF((B71+B72+B75)&lt;&gt;0,IFERROR(B72/(B71+B72+B75),0),0)</f>
        <v>0.99790429841771344</v>
      </c>
      <c r="C73" s="43">
        <f>IF((C71+C72+C75)&lt;&gt;0,IFERROR(C72/(C71+C72+C75),0),0)</f>
        <v>0.93311299445694895</v>
      </c>
      <c r="D73" s="43"/>
      <c r="E73" s="43">
        <f>IF((E71+E72+E75)&lt;&gt;0,IFERROR(E72/(E71+E72+E75),0),0)</f>
        <v>0.98671228122366006</v>
      </c>
      <c r="F73" s="43">
        <f>IF((F71+F72+F75)&lt;&gt;0,IFERROR(F72/(F71+F72+F75),0),0)</f>
        <v>1</v>
      </c>
      <c r="G73" s="43"/>
      <c r="H73" s="43"/>
      <c r="I73" s="43">
        <f>IF((I71+I72+I75)&lt;&gt;0,IFERROR(I72/(I71+I72+I75),0),0)</f>
        <v>0</v>
      </c>
      <c r="J73" s="43">
        <f>IF((J71+J72+J75)&lt;&gt;0,IFERROR(J72/(J71+J72+J75),0),0)</f>
        <v>0</v>
      </c>
    </row>
    <row r="74" spans="1:10" ht="15.75">
      <c r="A74" s="40" t="s">
        <v>370</v>
      </c>
      <c r="B74" s="29"/>
      <c r="C74" s="29">
        <v>100000</v>
      </c>
      <c r="D74" s="43" t="str">
        <f t="shared" ref="D74:D84" si="10">IF(C74&lt;&gt;0,IFERROR(C74/B74,"-"),"-")</f>
        <v>-</v>
      </c>
      <c r="E74" s="29"/>
      <c r="F74" s="29"/>
      <c r="G74" s="43" t="str">
        <f t="shared" ref="G74:G92" si="11">IF(F74&lt;&gt;0,IFERROR(F74/C74,"-"),"-")</f>
        <v>-</v>
      </c>
      <c r="H74" s="43" t="str">
        <f t="shared" ref="H74:H92" si="12">IF(F74&lt;&gt;0,IFERROR(F74/E74,"-"),"-")</f>
        <v>-</v>
      </c>
      <c r="I74" s="29"/>
      <c r="J74" s="31"/>
    </row>
    <row r="75" spans="1:10" ht="15.75">
      <c r="A75" s="40" t="s">
        <v>380</v>
      </c>
      <c r="B75" s="29">
        <v>658</v>
      </c>
      <c r="C75" s="29">
        <v>30000</v>
      </c>
      <c r="D75" s="43">
        <f t="shared" si="10"/>
        <v>45.59270516717325</v>
      </c>
      <c r="E75" s="29">
        <v>268</v>
      </c>
      <c r="F75" s="29"/>
      <c r="G75" s="43" t="str">
        <f t="shared" si="11"/>
        <v>-</v>
      </c>
      <c r="H75" s="43" t="str">
        <f t="shared" si="12"/>
        <v>-</v>
      </c>
      <c r="I75" s="29">
        <v>1791</v>
      </c>
      <c r="J75" s="31">
        <v>1791</v>
      </c>
    </row>
    <row r="76" spans="1:10" ht="15.75">
      <c r="A76" s="40" t="s">
        <v>376</v>
      </c>
      <c r="B76" s="29"/>
      <c r="C76" s="29"/>
      <c r="D76" s="43" t="str">
        <f t="shared" si="10"/>
        <v>-</v>
      </c>
      <c r="E76" s="29"/>
      <c r="F76" s="29"/>
      <c r="G76" s="43" t="str">
        <f t="shared" si="11"/>
        <v>-</v>
      </c>
      <c r="H76" s="43" t="str">
        <f t="shared" si="12"/>
        <v>-</v>
      </c>
      <c r="I76" s="29"/>
      <c r="J76" s="31"/>
    </row>
    <row r="77" spans="1:10" ht="15.75">
      <c r="A77" s="40" t="s">
        <v>377</v>
      </c>
      <c r="B77" s="29"/>
      <c r="C77" s="29"/>
      <c r="D77" s="43" t="str">
        <f t="shared" si="10"/>
        <v>-</v>
      </c>
      <c r="E77" s="29"/>
      <c r="F77" s="29"/>
      <c r="G77" s="43" t="str">
        <f t="shared" si="11"/>
        <v>-</v>
      </c>
      <c r="H77" s="43" t="str">
        <f t="shared" si="12"/>
        <v>-</v>
      </c>
      <c r="I77" s="29"/>
      <c r="J77" s="31"/>
    </row>
    <row r="78" spans="1:10" ht="15.75">
      <c r="A78" s="42" t="s">
        <v>381</v>
      </c>
      <c r="B78" s="29">
        <v>101987</v>
      </c>
      <c r="C78" s="29">
        <v>128380.08100000001</v>
      </c>
      <c r="D78" s="43">
        <f t="shared" si="10"/>
        <v>1.2587886789492779</v>
      </c>
      <c r="E78" s="29">
        <v>48640</v>
      </c>
      <c r="F78" s="29">
        <v>57928.743000000002</v>
      </c>
      <c r="G78" s="43">
        <f t="shared" si="11"/>
        <v>0.45122843472890473</v>
      </c>
      <c r="H78" s="43">
        <f t="shared" si="12"/>
        <v>1.1909692228618423</v>
      </c>
      <c r="I78" s="29">
        <v>127367</v>
      </c>
      <c r="J78" s="31">
        <v>127367</v>
      </c>
    </row>
    <row r="79" spans="1:10" ht="15.75">
      <c r="A79" s="41" t="s">
        <v>382</v>
      </c>
      <c r="B79" s="29">
        <v>101987</v>
      </c>
      <c r="C79" s="29">
        <v>128380.08100000001</v>
      </c>
      <c r="D79" s="43">
        <f t="shared" si="10"/>
        <v>1.2587886789492779</v>
      </c>
      <c r="E79" s="29">
        <v>48640</v>
      </c>
      <c r="F79" s="29">
        <v>57928.743000000002</v>
      </c>
      <c r="G79" s="43">
        <f t="shared" si="11"/>
        <v>0.45122843472890473</v>
      </c>
      <c r="H79" s="43">
        <f t="shared" si="12"/>
        <v>1.1909692228618423</v>
      </c>
      <c r="I79" s="29">
        <v>127367</v>
      </c>
      <c r="J79" s="31">
        <v>127367</v>
      </c>
    </row>
    <row r="80" spans="1:10" ht="15.75">
      <c r="A80" s="41" t="s">
        <v>383</v>
      </c>
      <c r="B80" s="29">
        <v>69020</v>
      </c>
      <c r="C80" s="29">
        <v>87452.930999999997</v>
      </c>
      <c r="D80" s="43">
        <f t="shared" si="10"/>
        <v>1.2670665169516082</v>
      </c>
      <c r="E80" s="29">
        <v>33574</v>
      </c>
      <c r="F80" s="29">
        <v>40201.667999999998</v>
      </c>
      <c r="G80" s="43">
        <f t="shared" si="11"/>
        <v>0.45969491862999995</v>
      </c>
      <c r="H80" s="43">
        <f t="shared" si="12"/>
        <v>1.1974047775064036</v>
      </c>
      <c r="I80" s="29">
        <v>87701</v>
      </c>
      <c r="J80" s="31">
        <v>87701</v>
      </c>
    </row>
    <row r="81" spans="1:10" ht="15.75">
      <c r="A81" s="40" t="s">
        <v>384</v>
      </c>
      <c r="B81" s="29">
        <v>104511</v>
      </c>
      <c r="C81" s="29">
        <v>131762</v>
      </c>
      <c r="D81" s="43">
        <f t="shared" si="10"/>
        <v>1.2607476724938045</v>
      </c>
      <c r="E81" s="29">
        <v>104511</v>
      </c>
      <c r="F81" s="29">
        <v>131762</v>
      </c>
      <c r="G81" s="43">
        <f t="shared" si="11"/>
        <v>1</v>
      </c>
      <c r="H81" s="43">
        <f t="shared" si="12"/>
        <v>1.2607476724938045</v>
      </c>
      <c r="I81" s="29"/>
      <c r="J81" s="31"/>
    </row>
    <row r="82" spans="1:10" ht="15.75">
      <c r="A82" s="41" t="s">
        <v>385</v>
      </c>
      <c r="B82" s="38">
        <f>B81-B79</f>
        <v>2524</v>
      </c>
      <c r="C82" s="38">
        <f>C81-C79</f>
        <v>3381.9189999999944</v>
      </c>
      <c r="D82" s="43">
        <f t="shared" si="10"/>
        <v>1.3399045166402515</v>
      </c>
      <c r="E82" s="38">
        <f>E81-E79</f>
        <v>55871</v>
      </c>
      <c r="F82" s="38">
        <f>F81-F79</f>
        <v>73833.256999999998</v>
      </c>
      <c r="G82" s="43">
        <f t="shared" si="11"/>
        <v>21.831763859512932</v>
      </c>
      <c r="H82" s="43">
        <f t="shared" si="12"/>
        <v>1.3214951763884661</v>
      </c>
      <c r="I82" s="38">
        <f>I81-I79</f>
        <v>-127367</v>
      </c>
      <c r="J82" s="39">
        <f>J81-J79</f>
        <v>-127367</v>
      </c>
    </row>
    <row r="83" spans="1:10" ht="15.75">
      <c r="A83" s="40" t="s">
        <v>386</v>
      </c>
      <c r="B83" s="29">
        <v>91</v>
      </c>
      <c r="C83" s="29">
        <v>102</v>
      </c>
      <c r="D83" s="43">
        <f t="shared" si="10"/>
        <v>1.1208791208791209</v>
      </c>
      <c r="E83" s="29">
        <v>90</v>
      </c>
      <c r="F83" s="29">
        <v>90</v>
      </c>
      <c r="G83" s="43">
        <f t="shared" si="11"/>
        <v>0.88235294117647056</v>
      </c>
      <c r="H83" s="43">
        <f t="shared" si="12"/>
        <v>1</v>
      </c>
      <c r="I83" s="29"/>
      <c r="J83" s="31"/>
    </row>
    <row r="84" spans="1:10" ht="15.75">
      <c r="A84" s="40" t="s">
        <v>387</v>
      </c>
      <c r="B84" s="29">
        <v>27486</v>
      </c>
      <c r="C84" s="29">
        <v>66928.074999999997</v>
      </c>
      <c r="D84" s="43">
        <f t="shared" si="10"/>
        <v>2.4349878119770065</v>
      </c>
      <c r="E84" s="29">
        <v>12954</v>
      </c>
      <c r="F84" s="29">
        <v>48134.377</v>
      </c>
      <c r="G84" s="43">
        <f t="shared" si="11"/>
        <v>0.71919559915625841</v>
      </c>
      <c r="H84" s="43">
        <f t="shared" si="12"/>
        <v>3.7157925737224025</v>
      </c>
      <c r="I84" s="29">
        <v>32335</v>
      </c>
      <c r="J84" s="31">
        <v>32335</v>
      </c>
    </row>
    <row r="85" spans="1:10" ht="15.75">
      <c r="A85" s="41" t="s">
        <v>383</v>
      </c>
      <c r="B85" s="29">
        <v>17933</v>
      </c>
      <c r="C85" s="29">
        <v>19387.150000000001</v>
      </c>
      <c r="D85" s="43"/>
      <c r="E85" s="29">
        <v>8536</v>
      </c>
      <c r="F85" s="29">
        <v>8794.4809999999998</v>
      </c>
      <c r="G85" s="43">
        <f t="shared" si="11"/>
        <v>0.45362423048256184</v>
      </c>
      <c r="H85" s="43">
        <f t="shared" si="12"/>
        <v>1.0302812792877225</v>
      </c>
      <c r="I85" s="29">
        <v>19532</v>
      </c>
      <c r="J85" s="31">
        <v>19532</v>
      </c>
    </row>
    <row r="86" spans="1:10" ht="15.75">
      <c r="A86" s="40" t="s">
        <v>388</v>
      </c>
      <c r="B86" s="29">
        <v>40</v>
      </c>
      <c r="C86" s="29">
        <v>45</v>
      </c>
      <c r="D86" s="43"/>
      <c r="E86" s="29">
        <v>39</v>
      </c>
      <c r="F86" s="29">
        <v>39.9</v>
      </c>
      <c r="G86" s="43">
        <f t="shared" si="11"/>
        <v>0.8866666666666666</v>
      </c>
      <c r="H86" s="43">
        <f t="shared" si="12"/>
        <v>1.023076923076923</v>
      </c>
      <c r="I86" s="29"/>
      <c r="J86" s="31"/>
    </row>
    <row r="87" spans="1:10" ht="15.75">
      <c r="A87" s="42" t="s">
        <v>389</v>
      </c>
      <c r="B87" s="30"/>
      <c r="C87" s="30"/>
      <c r="D87" s="43" t="str">
        <f>IF(C87&lt;&gt;0,IFERROR(C87/B87,"-"),"-")</f>
        <v>-</v>
      </c>
      <c r="E87" s="30"/>
      <c r="F87" s="30"/>
      <c r="G87" s="43" t="str">
        <f t="shared" si="11"/>
        <v>-</v>
      </c>
      <c r="H87" s="43" t="str">
        <f t="shared" si="12"/>
        <v>-</v>
      </c>
      <c r="I87" s="29"/>
      <c r="J87" s="31"/>
    </row>
    <row r="88" spans="1:10" ht="15.75">
      <c r="A88" s="41" t="s">
        <v>390</v>
      </c>
      <c r="B88" s="44">
        <f>IFERROR(B87/B57,0)</f>
        <v>0</v>
      </c>
      <c r="C88" s="44">
        <f>IFERROR(C87/C57,0)</f>
        <v>0</v>
      </c>
      <c r="D88" s="81"/>
      <c r="E88" s="44">
        <f>IFERROR(E87/E57,0)</f>
        <v>0</v>
      </c>
      <c r="F88" s="44">
        <f>IFERROR(F87/F57,0)</f>
        <v>0</v>
      </c>
      <c r="G88" s="81" t="str">
        <f t="shared" si="11"/>
        <v>-</v>
      </c>
      <c r="H88" s="81" t="str">
        <f t="shared" si="12"/>
        <v>-</v>
      </c>
      <c r="I88" s="44">
        <f>IFERROR(I87/I57,0)</f>
        <v>0</v>
      </c>
      <c r="J88" s="45">
        <f>IFERROR(J87/J57,0)</f>
        <v>0</v>
      </c>
    </row>
    <row r="89" spans="1:10" ht="15.75">
      <c r="A89" s="46" t="s">
        <v>391</v>
      </c>
      <c r="B89" s="47">
        <v>3407</v>
      </c>
      <c r="C89" s="47">
        <v>3600</v>
      </c>
      <c r="D89" s="43">
        <f>IF(C89&lt;&gt;0,IFERROR(C89/B89,"-"),"-")</f>
        <v>1.0566480774875258</v>
      </c>
      <c r="E89" s="47">
        <v>1537</v>
      </c>
      <c r="F89" s="47">
        <v>1957.7</v>
      </c>
      <c r="G89" s="43">
        <f t="shared" si="11"/>
        <v>0.54380555555555554</v>
      </c>
      <c r="H89" s="43">
        <f t="shared" si="12"/>
        <v>1.2737150292778139</v>
      </c>
      <c r="I89" s="29">
        <v>3600</v>
      </c>
      <c r="J89" s="31">
        <v>3600</v>
      </c>
    </row>
    <row r="90" spans="1:10" ht="15.75">
      <c r="A90" s="48" t="s">
        <v>392</v>
      </c>
      <c r="B90" s="49">
        <f>B5-B57</f>
        <v>125563.25539999991</v>
      </c>
      <c r="C90" s="49">
        <f>C5-C57</f>
        <v>-73388.008699999657</v>
      </c>
      <c r="D90" s="82" t="s">
        <v>393</v>
      </c>
      <c r="E90" s="49">
        <f>E5-E57</f>
        <v>57878.066300000064</v>
      </c>
      <c r="F90" s="49">
        <f>F5-F57</f>
        <v>-59299.52079999994</v>
      </c>
      <c r="G90" s="82">
        <f t="shared" si="11"/>
        <v>0.8080273855420772</v>
      </c>
      <c r="H90" s="82">
        <f t="shared" si="12"/>
        <v>-1.024559467702878</v>
      </c>
      <c r="I90" s="49">
        <f>I5-I57</f>
        <v>-73439</v>
      </c>
      <c r="J90" s="50">
        <f>J5-J57</f>
        <v>-74685</v>
      </c>
    </row>
    <row r="91" spans="1:10" ht="15.75">
      <c r="A91" s="51" t="s">
        <v>394</v>
      </c>
      <c r="B91" s="52">
        <f>IFERROR((-(B90/(B7-B14))),"-")</f>
        <v>-0.12811402372855918</v>
      </c>
      <c r="C91" s="52">
        <f>IFERROR((-(C90/(C7-C14))),"-")</f>
        <v>7.6516604703027846E-2</v>
      </c>
      <c r="D91" s="83" t="s">
        <v>393</v>
      </c>
      <c r="E91" s="52">
        <f>IFERROR((-(E90/(E7-E14))),"-")</f>
        <v>-0.15305320515795071</v>
      </c>
      <c r="F91" s="52">
        <f>IFERROR((-(F90/(F7-F14))),"-")</f>
        <v>0.14792585948818573</v>
      </c>
      <c r="G91" s="52">
        <f t="shared" si="11"/>
        <v>1.9332517440143571</v>
      </c>
      <c r="H91" s="52">
        <f t="shared" si="12"/>
        <v>-0.96649958643810463</v>
      </c>
      <c r="I91" s="52">
        <f>IFERROR((-(I90/(I7-I14))),"-")</f>
        <v>8.9998774509803925E-2</v>
      </c>
      <c r="J91" s="53">
        <f>IFERROR((-(J90/(J7-J14))),"-")</f>
        <v>9.0131241514557245E-2</v>
      </c>
    </row>
    <row r="92" spans="1:10" ht="15.75">
      <c r="A92" s="51" t="s">
        <v>395</v>
      </c>
      <c r="B92" s="54">
        <f>(B7-B14)*IF(B119="да",0.05,0.1)+IF(B110&gt;0,B110,0)</f>
        <v>98008.98585937501</v>
      </c>
      <c r="C92" s="54">
        <f>(C7-C14)*IF(C119="да",0.05,0.1)+IF(C110&gt;0,C110,0)</f>
        <v>169299.22821219478</v>
      </c>
      <c r="D92" s="83" t="s">
        <v>393</v>
      </c>
      <c r="E92" s="54"/>
      <c r="F92" s="54">
        <f>(F7-F14)*IF(F119="да",0.05,0.1)+IF(F110&gt;0,F110,0)</f>
        <v>99383.937305609841</v>
      </c>
      <c r="G92" s="52">
        <f t="shared" si="11"/>
        <v>0.58703124848888777</v>
      </c>
      <c r="H92" s="52" t="str">
        <f t="shared" si="12"/>
        <v>-</v>
      </c>
      <c r="I92" s="54">
        <f>(I7-I14)*IF(I119="да",0.05,0.1)+IF(I110&gt;0,I110,0)</f>
        <v>155039</v>
      </c>
      <c r="J92" s="55">
        <f>(J7-J14)*IF(J119="да",0.05,0.1)+IF(J110&gt;0,J110,0)</f>
        <v>157547.5</v>
      </c>
    </row>
    <row r="93" spans="1:10" ht="15.75">
      <c r="A93" s="51" t="s">
        <v>396</v>
      </c>
      <c r="B93" s="52">
        <f>IFERROR(((B90+IF(B110&gt;0,B110,0))/(B7-B14)),"-")</f>
        <v>0.12811402372855918</v>
      </c>
      <c r="C93" s="52">
        <f>IFERROR(((C90+IF(C110&gt;0,C110,0))/(C7-C14)),"-")</f>
        <v>0</v>
      </c>
      <c r="D93" s="83" t="s">
        <v>393</v>
      </c>
      <c r="E93" s="52">
        <f>IFERROR(((E90+IF(E110&gt;0,E110,0))/(E7-E14)),"-")</f>
        <v>0.15305320515795071</v>
      </c>
      <c r="F93" s="52">
        <f>IFERROR(((F90+IF(F110&gt;0,F110,0))/(F7-F14)),"-")</f>
        <v>-7.2566577170672114E-6</v>
      </c>
      <c r="G93" s="52"/>
      <c r="H93" s="52"/>
      <c r="I93" s="52">
        <f>IFERROR(((I90+IF(I110&gt;0,I110,0))/(I7-I14)),"-")</f>
        <v>0</v>
      </c>
      <c r="J93" s="52">
        <f>IFERROR(((J90+IF(J110&gt;0,J110,0))/(J7-J14)),"-")</f>
        <v>0</v>
      </c>
    </row>
    <row r="94" spans="1:10" ht="15.75">
      <c r="A94" s="51" t="s">
        <v>397</v>
      </c>
      <c r="B94" s="54"/>
      <c r="C94" s="54">
        <f>C113-B113</f>
        <v>0</v>
      </c>
      <c r="D94" s="83" t="s">
        <v>393</v>
      </c>
      <c r="E94" s="54"/>
      <c r="F94" s="54">
        <f>F113-E113</f>
        <v>0</v>
      </c>
      <c r="G94" s="52" t="str">
        <f t="shared" ref="G94:G119" si="13">IF(F94&lt;&gt;0,IFERROR(F94/C94,"-"),"-")</f>
        <v>-</v>
      </c>
      <c r="H94" s="52" t="str">
        <f t="shared" ref="H94:H119" si="14">IF(F94&lt;&gt;0,IFERROR(F94/E94,"-"),"-")</f>
        <v>-</v>
      </c>
      <c r="I94" s="54"/>
      <c r="J94" s="55"/>
    </row>
    <row r="95" spans="1:10" ht="31.5">
      <c r="A95" s="48" t="s">
        <v>398</v>
      </c>
      <c r="B95" s="49">
        <f>B96+B99+B102+B103+B106+B109+B110</f>
        <v>-125563.25539999997</v>
      </c>
      <c r="C95" s="49">
        <f>C96+C99+C102+C103+C106+C109+C110</f>
        <v>73388.008699999657</v>
      </c>
      <c r="D95" s="82" t="s">
        <v>393</v>
      </c>
      <c r="E95" s="49">
        <f>E96+E99+E102+E103+E106+E109+E110</f>
        <v>-57877.581299999991</v>
      </c>
      <c r="F95" s="49">
        <f>F96+F99+F102+F103+F106+F109+F110</f>
        <v>59299.518500000071</v>
      </c>
      <c r="G95" s="82">
        <f t="shared" si="13"/>
        <v>0.80802735420180916</v>
      </c>
      <c r="H95" s="82">
        <f t="shared" si="14"/>
        <v>-1.0245680135220177</v>
      </c>
      <c r="I95" s="49">
        <f>I96+I99+I102+I103+I106+I109+I110</f>
        <v>73439</v>
      </c>
      <c r="J95" s="50">
        <f>J96+J99+J102+J103+J106+J109+J110</f>
        <v>74685</v>
      </c>
    </row>
    <row r="96" spans="1:10" ht="15.75">
      <c r="A96" s="56" t="s">
        <v>399</v>
      </c>
      <c r="B96" s="54">
        <f>B98+B97</f>
        <v>0</v>
      </c>
      <c r="C96" s="54">
        <f>C98+C97</f>
        <v>0</v>
      </c>
      <c r="D96" s="83" t="s">
        <v>393</v>
      </c>
      <c r="E96" s="54">
        <f>E98+E97</f>
        <v>0</v>
      </c>
      <c r="F96" s="54">
        <f>F98+F97</f>
        <v>0</v>
      </c>
      <c r="G96" s="52" t="str">
        <f t="shared" si="13"/>
        <v>-</v>
      </c>
      <c r="H96" s="52" t="str">
        <f t="shared" si="14"/>
        <v>-</v>
      </c>
      <c r="I96" s="54">
        <f>I98+I97</f>
        <v>0</v>
      </c>
      <c r="J96" s="55">
        <f>J98+J97</f>
        <v>0</v>
      </c>
    </row>
    <row r="97" spans="1:10" ht="15.75">
      <c r="A97" s="57" t="s">
        <v>400</v>
      </c>
      <c r="B97" s="30"/>
      <c r="C97" s="30"/>
      <c r="D97" s="83" t="s">
        <v>393</v>
      </c>
      <c r="E97" s="30"/>
      <c r="F97" s="30"/>
      <c r="G97" s="52" t="str">
        <f t="shared" si="13"/>
        <v>-</v>
      </c>
      <c r="H97" s="52" t="str">
        <f t="shared" si="14"/>
        <v>-</v>
      </c>
      <c r="I97" s="29"/>
      <c r="J97" s="31"/>
    </row>
    <row r="98" spans="1:10" ht="15.75">
      <c r="A98" s="57" t="s">
        <v>401</v>
      </c>
      <c r="B98" s="30"/>
      <c r="C98" s="30"/>
      <c r="D98" s="83" t="s">
        <v>393</v>
      </c>
      <c r="E98" s="30"/>
      <c r="F98" s="30"/>
      <c r="G98" s="52" t="str">
        <f t="shared" si="13"/>
        <v>-</v>
      </c>
      <c r="H98" s="52" t="str">
        <f t="shared" si="14"/>
        <v>-</v>
      </c>
      <c r="I98" s="29"/>
      <c r="J98" s="31"/>
    </row>
    <row r="99" spans="1:10" ht="15.75">
      <c r="A99" s="56" t="s">
        <v>402</v>
      </c>
      <c r="B99" s="54">
        <f>B100+B101</f>
        <v>0</v>
      </c>
      <c r="C99" s="54">
        <f>C100+C101</f>
        <v>0</v>
      </c>
      <c r="D99" s="83" t="s">
        <v>393</v>
      </c>
      <c r="E99" s="54">
        <f>E100+E101</f>
        <v>0</v>
      </c>
      <c r="F99" s="54">
        <f>F100+F101</f>
        <v>0</v>
      </c>
      <c r="G99" s="52" t="str">
        <f t="shared" si="13"/>
        <v>-</v>
      </c>
      <c r="H99" s="52" t="str">
        <f t="shared" si="14"/>
        <v>-</v>
      </c>
      <c r="I99" s="54">
        <f>I100+I101</f>
        <v>0</v>
      </c>
      <c r="J99" s="55">
        <f>J100+J101</f>
        <v>0</v>
      </c>
    </row>
    <row r="100" spans="1:10" ht="15.75">
      <c r="A100" s="57" t="s">
        <v>403</v>
      </c>
      <c r="B100" s="30"/>
      <c r="C100" s="30"/>
      <c r="D100" s="83" t="s">
        <v>393</v>
      </c>
      <c r="E100" s="30"/>
      <c r="F100" s="30"/>
      <c r="G100" s="52" t="str">
        <f t="shared" si="13"/>
        <v>-</v>
      </c>
      <c r="H100" s="52" t="str">
        <f t="shared" si="14"/>
        <v>-</v>
      </c>
      <c r="I100" s="29"/>
      <c r="J100" s="31"/>
    </row>
    <row r="101" spans="1:10" ht="15.75">
      <c r="A101" s="57" t="s">
        <v>404</v>
      </c>
      <c r="B101" s="30"/>
      <c r="C101" s="30"/>
      <c r="D101" s="83" t="s">
        <v>393</v>
      </c>
      <c r="E101" s="30"/>
      <c r="F101" s="30"/>
      <c r="G101" s="52" t="str">
        <f t="shared" si="13"/>
        <v>-</v>
      </c>
      <c r="H101" s="52" t="str">
        <f t="shared" si="14"/>
        <v>-</v>
      </c>
      <c r="I101" s="29"/>
      <c r="J101" s="31"/>
    </row>
    <row r="102" spans="1:10" ht="15.75">
      <c r="A102" s="56" t="s">
        <v>405</v>
      </c>
      <c r="B102" s="30"/>
      <c r="C102" s="30"/>
      <c r="D102" s="83" t="s">
        <v>393</v>
      </c>
      <c r="E102" s="30"/>
      <c r="F102" s="30"/>
      <c r="G102" s="52" t="str">
        <f t="shared" si="13"/>
        <v>-</v>
      </c>
      <c r="H102" s="52" t="str">
        <f t="shared" si="14"/>
        <v>-</v>
      </c>
      <c r="I102" s="29"/>
      <c r="J102" s="31"/>
    </row>
    <row r="103" spans="1:10" ht="15.75">
      <c r="A103" s="56" t="s">
        <v>406</v>
      </c>
      <c r="B103" s="54">
        <f>B104+B105</f>
        <v>0</v>
      </c>
      <c r="C103" s="54">
        <f>C104+C105</f>
        <v>0</v>
      </c>
      <c r="D103" s="83" t="s">
        <v>393</v>
      </c>
      <c r="E103" s="54">
        <f>E104+E105</f>
        <v>0</v>
      </c>
      <c r="F103" s="54">
        <f>F104+F105</f>
        <v>0</v>
      </c>
      <c r="G103" s="52" t="str">
        <f t="shared" si="13"/>
        <v>-</v>
      </c>
      <c r="H103" s="52" t="str">
        <f t="shared" si="14"/>
        <v>-</v>
      </c>
      <c r="I103" s="54">
        <f>I104+I105</f>
        <v>0</v>
      </c>
      <c r="J103" s="55">
        <f>J104+J105</f>
        <v>0</v>
      </c>
    </row>
    <row r="104" spans="1:10" ht="15.75">
      <c r="A104" s="57" t="s">
        <v>407</v>
      </c>
      <c r="B104" s="30"/>
      <c r="C104" s="30"/>
      <c r="D104" s="83" t="s">
        <v>393</v>
      </c>
      <c r="E104" s="30"/>
      <c r="F104" s="30"/>
      <c r="G104" s="52" t="str">
        <f t="shared" si="13"/>
        <v>-</v>
      </c>
      <c r="H104" s="52" t="str">
        <f t="shared" si="14"/>
        <v>-</v>
      </c>
      <c r="I104" s="29"/>
      <c r="J104" s="31"/>
    </row>
    <row r="105" spans="1:10" ht="15.75">
      <c r="A105" s="57" t="s">
        <v>408</v>
      </c>
      <c r="B105" s="30"/>
      <c r="C105" s="30"/>
      <c r="D105" s="83" t="s">
        <v>393</v>
      </c>
      <c r="E105" s="30"/>
      <c r="F105" s="30"/>
      <c r="G105" s="52" t="str">
        <f t="shared" si="13"/>
        <v>-</v>
      </c>
      <c r="H105" s="52" t="str">
        <f t="shared" si="14"/>
        <v>-</v>
      </c>
      <c r="I105" s="29"/>
      <c r="J105" s="31"/>
    </row>
    <row r="106" spans="1:10" ht="15.75">
      <c r="A106" s="56" t="s">
        <v>409</v>
      </c>
      <c r="B106" s="54">
        <f>B107+B108</f>
        <v>0</v>
      </c>
      <c r="C106" s="54">
        <f>C107+C108</f>
        <v>0</v>
      </c>
      <c r="D106" s="83" t="s">
        <v>393</v>
      </c>
      <c r="E106" s="54">
        <f>E107+E108</f>
        <v>0</v>
      </c>
      <c r="F106" s="54">
        <f>F107+F108</f>
        <v>0</v>
      </c>
      <c r="G106" s="52" t="str">
        <f t="shared" si="13"/>
        <v>-</v>
      </c>
      <c r="H106" s="52" t="str">
        <f t="shared" si="14"/>
        <v>-</v>
      </c>
      <c r="I106" s="54">
        <f>I107+I108</f>
        <v>0</v>
      </c>
      <c r="J106" s="55">
        <f>J107+J108</f>
        <v>0</v>
      </c>
    </row>
    <row r="107" spans="1:10" ht="15.75">
      <c r="A107" s="57" t="s">
        <v>410</v>
      </c>
      <c r="B107" s="30"/>
      <c r="C107" s="30"/>
      <c r="D107" s="83" t="s">
        <v>393</v>
      </c>
      <c r="E107" s="30"/>
      <c r="F107" s="30"/>
      <c r="G107" s="52" t="str">
        <f t="shared" si="13"/>
        <v>-</v>
      </c>
      <c r="H107" s="52" t="str">
        <f t="shared" si="14"/>
        <v>-</v>
      </c>
      <c r="I107" s="29"/>
      <c r="J107" s="31"/>
    </row>
    <row r="108" spans="1:10" ht="15.75">
      <c r="A108" s="57" t="s">
        <v>408</v>
      </c>
      <c r="B108" s="30"/>
      <c r="C108" s="30"/>
      <c r="D108" s="83" t="s">
        <v>393</v>
      </c>
      <c r="E108" s="30"/>
      <c r="F108" s="30"/>
      <c r="G108" s="52" t="str">
        <f t="shared" si="13"/>
        <v>-</v>
      </c>
      <c r="H108" s="52" t="str">
        <f t="shared" si="14"/>
        <v>-</v>
      </c>
      <c r="I108" s="29"/>
      <c r="J108" s="31"/>
    </row>
    <row r="109" spans="1:10" ht="15.75">
      <c r="A109" s="56" t="s">
        <v>411</v>
      </c>
      <c r="B109" s="30">
        <v>-48.296500000000002</v>
      </c>
      <c r="C109" s="30">
        <v>0</v>
      </c>
      <c r="D109" s="83" t="s">
        <v>393</v>
      </c>
      <c r="E109" s="30">
        <v>13.066800000000001</v>
      </c>
      <c r="F109" s="30">
        <v>2.9066999999999998</v>
      </c>
      <c r="G109" s="52" t="str">
        <f t="shared" si="13"/>
        <v>-</v>
      </c>
      <c r="H109" s="52">
        <f t="shared" si="14"/>
        <v>0.22244926072182936</v>
      </c>
      <c r="I109" s="29"/>
      <c r="J109" s="31"/>
    </row>
    <row r="110" spans="1:10" ht="15.75">
      <c r="A110" s="56" t="s">
        <v>412</v>
      </c>
      <c r="B110" s="54">
        <f>B111+B112</f>
        <v>-125514.95889999997</v>
      </c>
      <c r="C110" s="54">
        <f>C111+C112</f>
        <v>73388.008699999657</v>
      </c>
      <c r="D110" s="83" t="s">
        <v>393</v>
      </c>
      <c r="E110" s="54">
        <f>E111+E112</f>
        <v>-57890.648099999991</v>
      </c>
      <c r="F110" s="54">
        <f>F111+F112</f>
        <v>59296.611800000072</v>
      </c>
      <c r="G110" s="52">
        <f t="shared" si="13"/>
        <v>0.80798774691375908</v>
      </c>
      <c r="H110" s="52">
        <f t="shared" si="14"/>
        <v>-1.0242865427516277</v>
      </c>
      <c r="I110" s="54">
        <f>I111+I112</f>
        <v>73439</v>
      </c>
      <c r="J110" s="55">
        <f>J111+J112</f>
        <v>74685</v>
      </c>
    </row>
    <row r="111" spans="1:10" ht="15.75">
      <c r="A111" s="57" t="s">
        <v>413</v>
      </c>
      <c r="B111" s="54">
        <f>-B5-B97-B100-B105-B108-B109</f>
        <v>-1973141.0297000001</v>
      </c>
      <c r="C111" s="55">
        <f>-C5-C97-C100-C105-C108-C109</f>
        <v>-2246493.9155000001</v>
      </c>
      <c r="D111" s="83" t="s">
        <v>393</v>
      </c>
      <c r="E111" s="54">
        <v>-714175.89870000002</v>
      </c>
      <c r="F111" s="54">
        <v>-977781.37529999996</v>
      </c>
      <c r="G111" s="52">
        <f t="shared" si="13"/>
        <v>0.43524772916305721</v>
      </c>
      <c r="H111" s="52">
        <f t="shared" si="14"/>
        <v>1.369104414024382</v>
      </c>
      <c r="I111" s="54">
        <f>-I5-I97-I100-I105-I108-I109</f>
        <v>-1373270</v>
      </c>
      <c r="J111" s="55">
        <f>-J5-J97-J100-J105-J108-J109</f>
        <v>-1344291</v>
      </c>
    </row>
    <row r="112" spans="1:10" ht="15.75">
      <c r="A112" s="57" t="s">
        <v>414</v>
      </c>
      <c r="B112" s="54">
        <f>B57-B98-B101-B102-B104-B107</f>
        <v>1847626.0708000001</v>
      </c>
      <c r="C112" s="55">
        <f>C57-C98-C101-C102-C104-C107</f>
        <v>2319881.9241999998</v>
      </c>
      <c r="D112" s="83" t="s">
        <v>393</v>
      </c>
      <c r="E112" s="54">
        <v>656285.25060000003</v>
      </c>
      <c r="F112" s="54">
        <v>1037077.9871</v>
      </c>
      <c r="G112" s="52">
        <f t="shared" si="13"/>
        <v>0.44703912569068849</v>
      </c>
      <c r="H112" s="52">
        <f t="shared" si="14"/>
        <v>1.580224431604802</v>
      </c>
      <c r="I112" s="54">
        <f>I57-I98-I101-I102-I104-I107</f>
        <v>1446709</v>
      </c>
      <c r="J112" s="55">
        <f>J57-J98-J101-J102-J104-J107</f>
        <v>1418976</v>
      </c>
    </row>
    <row r="113" spans="1:10" ht="15.75">
      <c r="A113" s="58" t="s">
        <v>415</v>
      </c>
      <c r="B113" s="59">
        <f>B114+B115+B116</f>
        <v>0</v>
      </c>
      <c r="C113" s="59">
        <f>C114+C115+C116</f>
        <v>0</v>
      </c>
      <c r="D113" s="68" t="str">
        <f t="shared" ref="D113:D118" si="15">IF(C113&lt;&gt;0,IFERROR(C113/B113,"-"),"-")</f>
        <v>-</v>
      </c>
      <c r="E113" s="59">
        <f>E114+E115+E116</f>
        <v>0</v>
      </c>
      <c r="F113" s="59">
        <f>F114+F115+F116</f>
        <v>0</v>
      </c>
      <c r="G113" s="68" t="str">
        <f t="shared" si="13"/>
        <v>-</v>
      </c>
      <c r="H113" s="68" t="str">
        <f t="shared" si="14"/>
        <v>-</v>
      </c>
      <c r="I113" s="59">
        <f>I114+I115+I116</f>
        <v>0</v>
      </c>
      <c r="J113" s="60">
        <f>J114+J115+J116</f>
        <v>0</v>
      </c>
    </row>
    <row r="114" spans="1:10" ht="15.75">
      <c r="A114" s="61" t="s">
        <v>416</v>
      </c>
      <c r="B114" s="29"/>
      <c r="C114" s="29"/>
      <c r="D114" s="63" t="str">
        <f t="shared" si="15"/>
        <v>-</v>
      </c>
      <c r="E114" s="29"/>
      <c r="F114" s="29"/>
      <c r="G114" s="63" t="str">
        <f t="shared" si="13"/>
        <v>-</v>
      </c>
      <c r="H114" s="63" t="str">
        <f t="shared" si="14"/>
        <v>-</v>
      </c>
      <c r="I114" s="29"/>
      <c r="J114" s="31"/>
    </row>
    <row r="115" spans="1:10" ht="15.75">
      <c r="A115" s="61" t="s">
        <v>402</v>
      </c>
      <c r="B115" s="29"/>
      <c r="C115" s="29"/>
      <c r="D115" s="63" t="str">
        <f t="shared" si="15"/>
        <v>-</v>
      </c>
      <c r="E115" s="29"/>
      <c r="F115" s="29"/>
      <c r="G115" s="63" t="str">
        <f t="shared" si="13"/>
        <v>-</v>
      </c>
      <c r="H115" s="63" t="str">
        <f t="shared" si="14"/>
        <v>-</v>
      </c>
      <c r="I115" s="29"/>
      <c r="J115" s="31"/>
    </row>
    <row r="116" spans="1:10" ht="15.75">
      <c r="A116" s="61" t="s">
        <v>417</v>
      </c>
      <c r="B116" s="29"/>
      <c r="C116" s="29"/>
      <c r="D116" s="63" t="str">
        <f t="shared" si="15"/>
        <v>-</v>
      </c>
      <c r="E116" s="29"/>
      <c r="F116" s="29"/>
      <c r="G116" s="63" t="str">
        <f t="shared" si="13"/>
        <v>-</v>
      </c>
      <c r="H116" s="63" t="str">
        <f t="shared" si="14"/>
        <v>-</v>
      </c>
      <c r="I116" s="29"/>
      <c r="J116" s="31"/>
    </row>
    <row r="117" spans="1:10" ht="15.75">
      <c r="A117" s="61" t="s">
        <v>418</v>
      </c>
      <c r="B117" s="29"/>
      <c r="C117" s="29"/>
      <c r="D117" s="63" t="str">
        <f t="shared" si="15"/>
        <v>-</v>
      </c>
      <c r="E117" s="29"/>
      <c r="F117" s="29"/>
      <c r="G117" s="63" t="str">
        <f t="shared" si="13"/>
        <v>-</v>
      </c>
      <c r="H117" s="63" t="str">
        <f t="shared" si="14"/>
        <v>-</v>
      </c>
      <c r="I117" s="29"/>
      <c r="J117" s="31"/>
    </row>
    <row r="118" spans="1:10" ht="15.75">
      <c r="A118" s="61" t="s">
        <v>419</v>
      </c>
      <c r="B118" s="62">
        <f>(B7-B14)*IF(B119="нет",1,0.5)</f>
        <v>980089.85859375005</v>
      </c>
      <c r="C118" s="62">
        <f>(C7-C14)*IF(C119="нет",1,0.5)</f>
        <v>959112.19512195117</v>
      </c>
      <c r="D118" s="63">
        <f t="shared" si="15"/>
        <v>0.97859618351535849</v>
      </c>
      <c r="E118" s="62">
        <f>(E7-E14)*IF(E119="нет",1,0.5)</f>
        <v>378156.51256875001</v>
      </c>
      <c r="F118" s="62">
        <f>(F7-F14)*IF(F119="нет",1,0.5)</f>
        <v>400873.25505609764</v>
      </c>
      <c r="G118" s="63">
        <f t="shared" si="13"/>
        <v>0.41796283802347711</v>
      </c>
      <c r="H118" s="63">
        <f t="shared" si="14"/>
        <v>1.0600723291344021</v>
      </c>
      <c r="I118" s="62">
        <f>(I7-I14)*IF(I119="нет",1,0.5)</f>
        <v>816000</v>
      </c>
      <c r="J118" s="64">
        <f>(J7-J14)*IF(J119="нет",1,0.5)</f>
        <v>828625</v>
      </c>
    </row>
    <row r="119" spans="1:10" ht="15.75">
      <c r="A119" s="61" t="s">
        <v>420</v>
      </c>
      <c r="B119" s="65" t="s">
        <v>314</v>
      </c>
      <c r="C119" s="65" t="s">
        <v>314</v>
      </c>
      <c r="D119" s="66" t="s">
        <v>393</v>
      </c>
      <c r="E119" s="65" t="s">
        <v>314</v>
      </c>
      <c r="F119" s="65" t="s">
        <v>314</v>
      </c>
      <c r="G119" s="66" t="str">
        <f t="shared" si="13"/>
        <v>-</v>
      </c>
      <c r="H119" s="66" t="str">
        <f t="shared" si="14"/>
        <v>-</v>
      </c>
      <c r="I119" s="65" t="s">
        <v>314</v>
      </c>
      <c r="J119" s="67" t="s">
        <v>314</v>
      </c>
    </row>
    <row r="120" spans="1:10" ht="15.75">
      <c r="A120" s="61" t="s">
        <v>421</v>
      </c>
      <c r="B120" s="63">
        <f>IFERROR(B113/(B7-B14),"-")</f>
        <v>0</v>
      </c>
      <c r="C120" s="63">
        <f>IFERROR(C113/(C7-C14),"-")</f>
        <v>0</v>
      </c>
      <c r="D120" s="66" t="s">
        <v>393</v>
      </c>
      <c r="E120" s="63">
        <f>IFERROR(E113/(E7-E14),"-")</f>
        <v>0</v>
      </c>
      <c r="F120" s="63">
        <f>IFERROR(F113/(F7-F14),"-")</f>
        <v>0</v>
      </c>
      <c r="G120" s="66" t="s">
        <v>393</v>
      </c>
      <c r="H120" s="66" t="s">
        <v>393</v>
      </c>
      <c r="I120" s="63">
        <f>IFERROR(I113/(I7-I14),"-")</f>
        <v>0</v>
      </c>
      <c r="J120" s="63">
        <f>IFERROR(J113/(J7-J14),"-")</f>
        <v>0</v>
      </c>
    </row>
    <row r="121" spans="1:10" ht="15.75">
      <c r="A121" s="58" t="s">
        <v>422</v>
      </c>
      <c r="B121" s="59">
        <f>B122+B129</f>
        <v>184822</v>
      </c>
      <c r="C121" s="59">
        <f>C122+C129</f>
        <v>0</v>
      </c>
      <c r="D121" s="68" t="str">
        <f t="shared" ref="D121:D133" si="16">IF(C121&lt;&gt;0,IFERROR(C121/B121,"-"),"-")</f>
        <v>-</v>
      </c>
      <c r="E121" s="59">
        <f>E122+E129</f>
        <v>115348</v>
      </c>
      <c r="F121" s="59">
        <f>F122+F129</f>
        <v>125552.69100000001</v>
      </c>
      <c r="G121" s="68" t="str">
        <f t="shared" ref="G121:G133" si="17">IF(F121&lt;&gt;0,IFERROR(F121/C121,"-"),"-")</f>
        <v>-</v>
      </c>
      <c r="H121" s="68">
        <f t="shared" ref="H121:H133" si="18">IF(F121&lt;&gt;0,IFERROR(F121/E121,"-"),"-")</f>
        <v>1.088468729410133</v>
      </c>
      <c r="I121" s="59">
        <f>I122+I129</f>
        <v>0</v>
      </c>
      <c r="J121" s="60">
        <f>J122+J129</f>
        <v>0</v>
      </c>
    </row>
    <row r="122" spans="1:10" ht="15.75">
      <c r="A122" s="61" t="s">
        <v>423</v>
      </c>
      <c r="B122" s="62">
        <f>B123+B124+B128</f>
        <v>184822</v>
      </c>
      <c r="C122" s="62">
        <f>C123+C124+C128</f>
        <v>0</v>
      </c>
      <c r="D122" s="63" t="str">
        <f t="shared" si="16"/>
        <v>-</v>
      </c>
      <c r="E122" s="62">
        <f>E123+E124+E128</f>
        <v>115348</v>
      </c>
      <c r="F122" s="62">
        <f>F123+F124+F128</f>
        <v>125552.69100000001</v>
      </c>
      <c r="G122" s="63" t="str">
        <f t="shared" si="17"/>
        <v>-</v>
      </c>
      <c r="H122" s="63">
        <f t="shared" si="18"/>
        <v>1.088468729410133</v>
      </c>
      <c r="I122" s="62">
        <f>I123+I124+I128</f>
        <v>0</v>
      </c>
      <c r="J122" s="64">
        <f>J123+J124+J128</f>
        <v>0</v>
      </c>
    </row>
    <row r="123" spans="1:10" ht="15.75">
      <c r="A123" s="61" t="s">
        <v>424</v>
      </c>
      <c r="B123" s="29">
        <v>6411</v>
      </c>
      <c r="C123" s="29"/>
      <c r="D123" s="63" t="str">
        <f t="shared" si="16"/>
        <v>-</v>
      </c>
      <c r="E123" s="29">
        <v>1997</v>
      </c>
      <c r="F123" s="29">
        <v>1049.096</v>
      </c>
      <c r="G123" s="63" t="str">
        <f t="shared" si="17"/>
        <v>-</v>
      </c>
      <c r="H123" s="63">
        <f t="shared" si="18"/>
        <v>0.52533600400600899</v>
      </c>
      <c r="I123" s="29"/>
      <c r="J123" s="31"/>
    </row>
    <row r="124" spans="1:10" ht="15.75">
      <c r="A124" s="61" t="s">
        <v>425</v>
      </c>
      <c r="B124" s="29">
        <v>178411</v>
      </c>
      <c r="C124" s="29"/>
      <c r="D124" s="63" t="str">
        <f t="shared" si="16"/>
        <v>-</v>
      </c>
      <c r="E124" s="29">
        <v>113351</v>
      </c>
      <c r="F124" s="29">
        <v>124503.595</v>
      </c>
      <c r="G124" s="63" t="str">
        <f t="shared" si="17"/>
        <v>-</v>
      </c>
      <c r="H124" s="63">
        <f t="shared" si="18"/>
        <v>1.098389912748895</v>
      </c>
      <c r="I124" s="29"/>
      <c r="J124" s="31"/>
    </row>
    <row r="125" spans="1:10" ht="15.75">
      <c r="A125" s="61" t="s">
        <v>426</v>
      </c>
      <c r="B125" s="29"/>
      <c r="C125" s="29"/>
      <c r="D125" s="63" t="str">
        <f t="shared" si="16"/>
        <v>-</v>
      </c>
      <c r="E125" s="29"/>
      <c r="F125" s="29"/>
      <c r="G125" s="63" t="str">
        <f t="shared" si="17"/>
        <v>-</v>
      </c>
      <c r="H125" s="63" t="str">
        <f t="shared" si="18"/>
        <v>-</v>
      </c>
      <c r="I125" s="29"/>
      <c r="J125" s="31"/>
    </row>
    <row r="126" spans="1:10" ht="15.75">
      <c r="A126" s="61" t="s">
        <v>427</v>
      </c>
      <c r="B126" s="29"/>
      <c r="C126" s="29"/>
      <c r="D126" s="63" t="str">
        <f t="shared" si="16"/>
        <v>-</v>
      </c>
      <c r="E126" s="29"/>
      <c r="F126" s="29"/>
      <c r="G126" s="63" t="str">
        <f t="shared" si="17"/>
        <v>-</v>
      </c>
      <c r="H126" s="63" t="str">
        <f t="shared" si="18"/>
        <v>-</v>
      </c>
      <c r="I126" s="29"/>
      <c r="J126" s="31"/>
    </row>
    <row r="127" spans="1:10" ht="15.75">
      <c r="A127" s="61" t="s">
        <v>428</v>
      </c>
      <c r="B127" s="29"/>
      <c r="C127" s="29"/>
      <c r="D127" s="63" t="str">
        <f t="shared" si="16"/>
        <v>-</v>
      </c>
      <c r="E127" s="29"/>
      <c r="F127" s="29"/>
      <c r="G127" s="63" t="str">
        <f t="shared" si="17"/>
        <v>-</v>
      </c>
      <c r="H127" s="63" t="str">
        <f t="shared" si="18"/>
        <v>-</v>
      </c>
      <c r="I127" s="29"/>
      <c r="J127" s="31"/>
    </row>
    <row r="128" spans="1:10" ht="15.75">
      <c r="A128" s="69" t="s">
        <v>429</v>
      </c>
      <c r="B128" s="29"/>
      <c r="C128" s="29"/>
      <c r="D128" s="63" t="str">
        <f t="shared" si="16"/>
        <v>-</v>
      </c>
      <c r="E128" s="29"/>
      <c r="F128" s="29"/>
      <c r="G128" s="63" t="str">
        <f t="shared" si="17"/>
        <v>-</v>
      </c>
      <c r="H128" s="63" t="str">
        <f t="shared" si="18"/>
        <v>-</v>
      </c>
      <c r="I128" s="29"/>
      <c r="J128" s="31"/>
    </row>
    <row r="129" spans="1:10" ht="15.75">
      <c r="A129" s="61" t="s">
        <v>430</v>
      </c>
      <c r="B129" s="29"/>
      <c r="C129" s="29"/>
      <c r="D129" s="63" t="str">
        <f t="shared" si="16"/>
        <v>-</v>
      </c>
      <c r="E129" s="29"/>
      <c r="F129" s="29"/>
      <c r="G129" s="63" t="str">
        <f t="shared" si="17"/>
        <v>-</v>
      </c>
      <c r="H129" s="63" t="str">
        <f t="shared" si="18"/>
        <v>-</v>
      </c>
      <c r="I129" s="29"/>
      <c r="J129" s="31"/>
    </row>
    <row r="130" spans="1:10" ht="15.75">
      <c r="A130" s="70" t="s">
        <v>431</v>
      </c>
      <c r="B130" s="62">
        <f>B139+B131+B136</f>
        <v>34032</v>
      </c>
      <c r="C130" s="62">
        <f>C139+C131+C136</f>
        <v>0</v>
      </c>
      <c r="D130" s="63" t="str">
        <f t="shared" si="16"/>
        <v>-</v>
      </c>
      <c r="E130" s="62">
        <f>E139+E131+E136</f>
        <v>40957</v>
      </c>
      <c r="F130" s="62">
        <f>F139+F131+F136</f>
        <v>10349</v>
      </c>
      <c r="G130" s="63" t="str">
        <f t="shared" si="17"/>
        <v>-</v>
      </c>
      <c r="H130" s="63">
        <f t="shared" si="18"/>
        <v>0.25267963962204265</v>
      </c>
      <c r="I130" s="62">
        <f>I139+I131+I136</f>
        <v>0</v>
      </c>
      <c r="J130" s="64">
        <f>J139+J131+J136</f>
        <v>0</v>
      </c>
    </row>
    <row r="131" spans="1:10" ht="15.75">
      <c r="A131" s="71" t="s">
        <v>432</v>
      </c>
      <c r="B131" s="29"/>
      <c r="C131" s="29"/>
      <c r="D131" s="63" t="str">
        <f t="shared" si="16"/>
        <v>-</v>
      </c>
      <c r="E131" s="29"/>
      <c r="F131" s="29"/>
      <c r="G131" s="63" t="str">
        <f t="shared" si="17"/>
        <v>-</v>
      </c>
      <c r="H131" s="63" t="str">
        <f t="shared" si="18"/>
        <v>-</v>
      </c>
      <c r="I131" s="29"/>
      <c r="J131" s="31"/>
    </row>
    <row r="132" spans="1:10" ht="15.75">
      <c r="A132" s="72" t="s">
        <v>433</v>
      </c>
      <c r="B132" s="29"/>
      <c r="C132" s="29"/>
      <c r="D132" s="63" t="str">
        <f t="shared" si="16"/>
        <v>-</v>
      </c>
      <c r="E132" s="29"/>
      <c r="F132" s="29"/>
      <c r="G132" s="63" t="str">
        <f t="shared" si="17"/>
        <v>-</v>
      </c>
      <c r="H132" s="63" t="str">
        <f t="shared" si="18"/>
        <v>-</v>
      </c>
      <c r="I132" s="29"/>
      <c r="J132" s="31"/>
    </row>
    <row r="133" spans="1:10" ht="15.75">
      <c r="A133" s="72" t="s">
        <v>434</v>
      </c>
      <c r="B133" s="29"/>
      <c r="C133" s="29"/>
      <c r="D133" s="63" t="str">
        <f t="shared" si="16"/>
        <v>-</v>
      </c>
      <c r="E133" s="29"/>
      <c r="F133" s="29"/>
      <c r="G133" s="63" t="str">
        <f t="shared" si="17"/>
        <v>-</v>
      </c>
      <c r="H133" s="63" t="str">
        <f t="shared" si="18"/>
        <v>-</v>
      </c>
      <c r="I133" s="29"/>
      <c r="J133" s="31"/>
    </row>
    <row r="134" spans="1:10" ht="15.75">
      <c r="A134" s="72" t="s">
        <v>435</v>
      </c>
      <c r="B134" s="29"/>
      <c r="C134" s="29"/>
      <c r="D134" s="63"/>
      <c r="E134" s="29"/>
      <c r="F134" s="29"/>
      <c r="G134" s="63"/>
      <c r="H134" s="63"/>
      <c r="I134" s="29"/>
      <c r="J134" s="31"/>
    </row>
    <row r="135" spans="1:10" ht="15.75">
      <c r="A135" s="72" t="s">
        <v>436</v>
      </c>
      <c r="B135" s="63">
        <f>IFERROR(B131/B57,"-")</f>
        <v>0</v>
      </c>
      <c r="C135" s="63">
        <f>IFERROR(C131/C57,"-")</f>
        <v>0</v>
      </c>
      <c r="D135" s="63" t="str">
        <f>IF(C135&lt;&gt;0,IFERROR(C135/B135,"-"),"-")</f>
        <v>-</v>
      </c>
      <c r="E135" s="63"/>
      <c r="F135" s="63"/>
      <c r="G135" s="63" t="str">
        <f>IF(F135&lt;&gt;0,IFERROR(F135/C135,"-"),"-")</f>
        <v>-</v>
      </c>
      <c r="H135" s="63" t="str">
        <f>IF(F135&lt;&gt;0,IFERROR(F135/E135,"-"),"-")</f>
        <v>-</v>
      </c>
      <c r="I135" s="63">
        <f>IFERROR(I131/I57,"-")</f>
        <v>0</v>
      </c>
      <c r="J135" s="63">
        <f>IFERROR(J131/J57,"-")</f>
        <v>0</v>
      </c>
    </row>
    <row r="136" spans="1:10" ht="15.75">
      <c r="A136" s="101" t="s">
        <v>437</v>
      </c>
      <c r="B136" s="29"/>
      <c r="C136" s="29"/>
      <c r="D136" s="63" t="str">
        <f>IF(C136&lt;&gt;0,IFERROR(C136/B136,"-"),"-")</f>
        <v>-</v>
      </c>
      <c r="E136" s="29"/>
      <c r="F136" s="29"/>
      <c r="G136" s="63" t="str">
        <f>IF(F136&lt;&gt;0,IFERROR(F136/C136,"-"),"-")</f>
        <v>-</v>
      </c>
      <c r="H136" s="63" t="str">
        <f>IF(F136&lt;&gt;0,IFERROR(F136/E136,"-"),"-")</f>
        <v>-</v>
      </c>
      <c r="I136" s="29"/>
      <c r="J136" s="31"/>
    </row>
    <row r="137" spans="1:10" ht="15.75">
      <c r="A137" s="102" t="s">
        <v>438</v>
      </c>
      <c r="B137" s="63">
        <f>IFERROR(B136/B65,"-")</f>
        <v>0</v>
      </c>
      <c r="C137" s="63">
        <f>IFERROR(C136/C65,"-")</f>
        <v>0</v>
      </c>
      <c r="D137" s="63" t="str">
        <f>IF(C137&lt;&gt;0,IFERROR(C137/B137,"-"),"-")</f>
        <v>-</v>
      </c>
      <c r="E137" s="63">
        <f>IFERROR(E136/E65,"-")</f>
        <v>0</v>
      </c>
      <c r="F137" s="63"/>
      <c r="G137" s="63" t="str">
        <f>IF(F137&lt;&gt;0,IFERROR(F137/C137,"-"),"-")</f>
        <v>-</v>
      </c>
      <c r="H137" s="63" t="str">
        <f>IF(F137&lt;&gt;0,IFERROR(F137/E137,"-"),"-")</f>
        <v>-</v>
      </c>
      <c r="I137" s="63">
        <f>IFERROR(I136/I65,"-")</f>
        <v>0</v>
      </c>
      <c r="J137" s="63">
        <f>IFERROR(J136/J65,"-")</f>
        <v>0</v>
      </c>
    </row>
    <row r="138" spans="1:10" ht="15.75">
      <c r="A138" s="103" t="s">
        <v>439</v>
      </c>
      <c r="B138" s="132"/>
      <c r="C138" s="132"/>
      <c r="D138" s="63"/>
      <c r="E138" s="132"/>
      <c r="F138" s="132"/>
      <c r="G138" s="63"/>
      <c r="H138" s="63"/>
      <c r="I138" s="132"/>
      <c r="J138" s="133"/>
    </row>
    <row r="139" spans="1:10" ht="15.75">
      <c r="A139" s="101" t="s">
        <v>440</v>
      </c>
      <c r="B139" s="62">
        <f>B141+B140</f>
        <v>34032</v>
      </c>
      <c r="C139" s="62">
        <f>C141+C140</f>
        <v>0</v>
      </c>
      <c r="D139" s="63" t="str">
        <f>IF(C139&lt;&gt;0,IFERROR(C139/B139,"-"),"-")</f>
        <v>-</v>
      </c>
      <c r="E139" s="62">
        <f>E141+E140</f>
        <v>40957</v>
      </c>
      <c r="F139" s="62">
        <f>F141+F140</f>
        <v>10349</v>
      </c>
      <c r="G139" s="63" t="str">
        <f>IF(F139&lt;&gt;0,IFERROR(F139/C139,"-"),"-")</f>
        <v>-</v>
      </c>
      <c r="H139" s="63">
        <f>IF(F139&lt;&gt;0,IFERROR(F139/E139,"-"),"-")</f>
        <v>0.25267963962204265</v>
      </c>
      <c r="I139" s="62">
        <f>I141+I140</f>
        <v>0</v>
      </c>
      <c r="J139" s="64">
        <f>J141+J140</f>
        <v>0</v>
      </c>
    </row>
    <row r="140" spans="1:10" ht="15.75">
      <c r="A140" s="103" t="s">
        <v>441</v>
      </c>
      <c r="B140" s="29">
        <v>3841</v>
      </c>
      <c r="C140" s="29"/>
      <c r="D140" s="63" t="str">
        <f>IF(C140&lt;&gt;0,IFERROR(C140/B140,"-"),"-")</f>
        <v>-</v>
      </c>
      <c r="E140" s="29">
        <v>40957</v>
      </c>
      <c r="F140" s="29">
        <v>5282</v>
      </c>
      <c r="G140" s="63" t="str">
        <f>IF(F140&lt;&gt;0,IFERROR(F140/C140,"-"),"-")</f>
        <v>-</v>
      </c>
      <c r="H140" s="63">
        <f>IF(F140&lt;&gt;0,IFERROR(F140/E140,"-"),"-")</f>
        <v>0.12896452376883072</v>
      </c>
      <c r="I140" s="29"/>
      <c r="J140" s="31"/>
    </row>
    <row r="141" spans="1:10" ht="15.75">
      <c r="A141" s="103" t="s">
        <v>442</v>
      </c>
      <c r="B141" s="29">
        <v>30191</v>
      </c>
      <c r="C141" s="29"/>
      <c r="D141" s="63"/>
      <c r="E141" s="29"/>
      <c r="F141" s="29">
        <v>5067</v>
      </c>
      <c r="G141" s="63"/>
      <c r="H141" s="63"/>
      <c r="I141" s="29"/>
      <c r="J141" s="31"/>
    </row>
    <row r="142" spans="1:10" ht="15.75">
      <c r="A142" s="103" t="s">
        <v>439</v>
      </c>
      <c r="B142" s="29"/>
      <c r="C142" s="29"/>
      <c r="D142" s="63"/>
      <c r="E142" s="29"/>
      <c r="F142" s="29"/>
      <c r="G142" s="63"/>
      <c r="H142" s="63"/>
      <c r="I142" s="29"/>
      <c r="J142" s="31"/>
    </row>
    <row r="143" spans="1:10" ht="15.75">
      <c r="A143" s="104" t="s">
        <v>443</v>
      </c>
      <c r="B143" s="29"/>
      <c r="C143" s="29"/>
      <c r="D143" s="63"/>
      <c r="E143" s="29"/>
      <c r="F143" s="29"/>
      <c r="G143" s="63"/>
      <c r="H143" s="63"/>
      <c r="I143" s="29"/>
      <c r="J143" s="31"/>
    </row>
    <row r="144" spans="1:10" ht="31.5">
      <c r="A144" s="103" t="s">
        <v>444</v>
      </c>
      <c r="B144" s="29"/>
      <c r="C144" s="29"/>
      <c r="D144" s="63"/>
      <c r="E144" s="29"/>
      <c r="F144" s="29"/>
      <c r="G144" s="63"/>
      <c r="H144" s="63"/>
      <c r="I144" s="29"/>
      <c r="J144" s="31"/>
    </row>
    <row r="145" spans="1:10" ht="15.75">
      <c r="A145" s="103" t="s">
        <v>439</v>
      </c>
      <c r="B145" s="29"/>
      <c r="C145" s="29"/>
      <c r="D145" s="63"/>
      <c r="E145" s="29"/>
      <c r="F145" s="29"/>
      <c r="G145" s="63"/>
      <c r="H145" s="63"/>
      <c r="I145" s="29"/>
      <c r="J145" s="31"/>
    </row>
    <row r="146" spans="1:10" ht="31.5">
      <c r="A146" s="103" t="s">
        <v>445</v>
      </c>
      <c r="B146" s="29"/>
      <c r="C146" s="29"/>
      <c r="D146" s="63"/>
      <c r="E146" s="29"/>
      <c r="F146" s="29"/>
      <c r="G146" s="63"/>
      <c r="H146" s="63"/>
      <c r="I146" s="29"/>
      <c r="J146" s="31"/>
    </row>
    <row r="147" spans="1:10" ht="15.75">
      <c r="A147" s="105" t="s">
        <v>446</v>
      </c>
      <c r="B147" s="29">
        <v>13660</v>
      </c>
      <c r="C147" s="29"/>
      <c r="D147" s="63"/>
      <c r="E147" s="29">
        <v>13328</v>
      </c>
      <c r="F147" s="29">
        <v>5769.5</v>
      </c>
      <c r="G147" s="63"/>
      <c r="H147" s="63"/>
      <c r="I147" s="29"/>
      <c r="J147" s="31"/>
    </row>
    <row r="148" spans="1:10" ht="15.75">
      <c r="A148" s="102" t="s">
        <v>439</v>
      </c>
      <c r="B148" s="29"/>
      <c r="C148" s="29"/>
      <c r="D148" s="63" t="str">
        <f>IF(C148&lt;&gt;0,IFERROR(C148/B148,"-"),"-")</f>
        <v>-</v>
      </c>
      <c r="E148" s="29"/>
      <c r="F148" s="29"/>
      <c r="G148" s="63" t="str">
        <f>IF(F148&lt;&gt;0,IFERROR(F148/C148,"-"),"-")</f>
        <v>-</v>
      </c>
      <c r="H148" s="63" t="str">
        <f>IF(F148&lt;&gt;0,IFERROR(F148/E148,"-"),"-")</f>
        <v>-</v>
      </c>
      <c r="I148" s="29"/>
      <c r="J148" s="31"/>
    </row>
    <row r="149" spans="1:10" ht="15.75">
      <c r="A149" s="134" t="s">
        <v>447</v>
      </c>
      <c r="B149" s="134"/>
      <c r="C149" s="134"/>
      <c r="D149" s="134"/>
      <c r="E149" s="134"/>
      <c r="F149" s="134"/>
      <c r="G149" s="134"/>
      <c r="H149" s="134"/>
      <c r="I149" s="2"/>
      <c r="J149" s="2"/>
    </row>
    <row r="150" spans="1:10" ht="15.75">
      <c r="A150" s="135" t="s">
        <v>448</v>
      </c>
      <c r="B150" s="135"/>
      <c r="C150" s="135"/>
      <c r="D150" s="135"/>
      <c r="E150" s="135"/>
      <c r="F150" s="135"/>
      <c r="G150" s="135"/>
      <c r="H150" s="135"/>
      <c r="I150" s="73"/>
      <c r="J150" s="2"/>
    </row>
    <row r="151" spans="1:10" ht="15.75">
      <c r="A151" s="135" t="s">
        <v>449</v>
      </c>
      <c r="B151" s="135"/>
      <c r="C151" s="135"/>
      <c r="D151" s="135"/>
      <c r="E151" s="135"/>
      <c r="F151" s="135"/>
      <c r="G151" s="135"/>
      <c r="H151" s="135"/>
      <c r="I151" s="73"/>
      <c r="J151" s="2"/>
    </row>
    <row r="152" spans="1:10" ht="15.75">
      <c r="A152" s="135" t="s">
        <v>450</v>
      </c>
      <c r="B152" s="135"/>
      <c r="C152" s="135"/>
      <c r="D152" s="135"/>
      <c r="E152" s="135"/>
      <c r="F152" s="135"/>
      <c r="G152" s="135"/>
      <c r="H152" s="135"/>
      <c r="I152" s="74" t="s">
        <v>451</v>
      </c>
      <c r="J152" s="75">
        <v>44755.440752314818</v>
      </c>
    </row>
    <row r="153" spans="1:10" ht="15.75">
      <c r="A153" s="135" t="s">
        <v>452</v>
      </c>
      <c r="B153" s="135"/>
      <c r="C153" s="135"/>
      <c r="D153" s="135"/>
      <c r="E153" s="135"/>
      <c r="F153" s="135"/>
      <c r="G153" s="135"/>
      <c r="H153" s="135"/>
    </row>
  </sheetData>
  <sheetProtection algorithmName="SHA-512" hashValue="biFGzhz7jGxsefq3dqgMr8M1Xa5pgIaNF1WMKX56mKaCBckH6u7Hp7tIBTVszPZhl2iC0z8GY9HnHyVkuT7n7w==" saltValue="zNvSIeoEGsYzzFDFiLWFAg==" spinCount="100000" sheet="1" objects="1" scenarios="1"/>
  <mergeCells count="12">
    <mergeCell ref="D13:D14"/>
    <mergeCell ref="H13:H14"/>
    <mergeCell ref="B1:D1"/>
    <mergeCell ref="E1:F1"/>
    <mergeCell ref="G1:H1"/>
    <mergeCell ref="B2:D2"/>
    <mergeCell ref="G2:H2"/>
    <mergeCell ref="A149:H149"/>
    <mergeCell ref="A150:H150"/>
    <mergeCell ref="A151:H151"/>
    <mergeCell ref="A152:H152"/>
    <mergeCell ref="A153:H153"/>
  </mergeCells>
  <conditionalFormatting sqref="B28">
    <cfRule type="expression" dxfId="32" priority="44">
      <formula>ROUND(SUM($B$28:$B$29),0)&lt;&gt;ROUND($B$27,0)</formula>
    </cfRule>
  </conditionalFormatting>
  <conditionalFormatting sqref="B29 B27">
    <cfRule type="expression" dxfId="31" priority="45">
      <formula>ROUND(SUM($B$28:$B$29),0)&lt;&gt;ROUND($B$27,0)</formula>
    </cfRule>
  </conditionalFormatting>
  <conditionalFormatting sqref="C27:C29">
    <cfRule type="expression" dxfId="30" priority="46">
      <formula>ROUND(SUM($C$28:$C$29),0)&lt;&gt;ROUND($C$27,0)</formula>
    </cfRule>
  </conditionalFormatting>
  <conditionalFormatting sqref="E27:E29">
    <cfRule type="expression" dxfId="29" priority="47">
      <formula>ROUND(SUM($E$28:$E$29),0)&lt;&gt;ROUND($E$27,0)</formula>
    </cfRule>
  </conditionalFormatting>
  <conditionalFormatting sqref="F27:F29">
    <cfRule type="expression" dxfId="28" priority="48">
      <formula>ROUND(SUM($F$28:$F$29),0)&lt;&gt;ROUND($F$27,0)</formula>
    </cfRule>
  </conditionalFormatting>
  <conditionalFormatting sqref="B45 B41:B42">
    <cfRule type="expression" dxfId="27" priority="51">
      <formula>ROUND($B$42+$B$45,0)&lt;&gt;ROUND($B$41,0)</formula>
    </cfRule>
  </conditionalFormatting>
  <conditionalFormatting sqref="B42:B44">
    <cfRule type="expression" dxfId="26" priority="52">
      <formula>ROUND($B$43+$B$44,0)&lt;&gt;ROUND($B$42,0)</formula>
    </cfRule>
  </conditionalFormatting>
  <conditionalFormatting sqref="B45:B47">
    <cfRule type="expression" dxfId="25" priority="53">
      <formula>ROUND($B$46+$B$47,0)&lt;&gt;ROUND($B$45,0)</formula>
    </cfRule>
  </conditionalFormatting>
  <conditionalFormatting sqref="C41:C42 C45">
    <cfRule type="expression" dxfId="24" priority="54">
      <formula>ROUND($C$42+$C$45,0)&lt;&gt;ROUND($C$41,0)</formula>
    </cfRule>
  </conditionalFormatting>
  <conditionalFormatting sqref="C42:C44">
    <cfRule type="expression" dxfId="23" priority="55">
      <formula>ROUND($C$43+$C$44,0)&lt;&gt;ROUND($C$42,0)</formula>
    </cfRule>
  </conditionalFormatting>
  <conditionalFormatting sqref="C45:C47">
    <cfRule type="expression" dxfId="22" priority="56">
      <formula>ROUND($C$46+$C$47,0)&lt;&gt;ROUND($C$45,0)</formula>
    </cfRule>
  </conditionalFormatting>
  <conditionalFormatting sqref="E45 E41:E42">
    <cfRule type="expression" dxfId="21" priority="57">
      <formula>ROUND($E$42+$E$45,0)&lt;&gt;ROUND($E$41,0)</formula>
    </cfRule>
  </conditionalFormatting>
  <conditionalFormatting sqref="E42:E44">
    <cfRule type="expression" dxfId="20" priority="58">
      <formula>ROUND($E$43+$E$44,0)&lt;&gt;ROUND($E$42,0)</formula>
    </cfRule>
  </conditionalFormatting>
  <conditionalFormatting sqref="E45:E47">
    <cfRule type="expression" dxfId="19" priority="59">
      <formula>ROUND($E$46+$E$47,0)&lt;&gt;ROUND($E$45,0)</formula>
    </cfRule>
  </conditionalFormatting>
  <conditionalFormatting sqref="F45 F41:F42">
    <cfRule type="expression" dxfId="18" priority="60">
      <formula>ROUND($F$42+$F$45,0)&lt;&gt;ROUND($F$41,0)</formula>
    </cfRule>
  </conditionalFormatting>
  <conditionalFormatting sqref="F42:F44">
    <cfRule type="expression" dxfId="17" priority="61">
      <formula>ROUND($F$43+$F$44,0)&lt;&gt;ROUND($F$42,0)</formula>
    </cfRule>
  </conditionalFormatting>
  <conditionalFormatting sqref="F45:F47">
    <cfRule type="expression" dxfId="16" priority="62">
      <formula>ROUND($F$46+$F$47,0)&lt;&gt;ROUND($F$45,0)</formula>
    </cfRule>
  </conditionalFormatting>
  <conditionalFormatting sqref="I27:I29">
    <cfRule type="expression" dxfId="15" priority="49">
      <formula>ROUND(SUM($I$28:$I$29),0)&lt;&gt;ROUND($I$27,0)</formula>
    </cfRule>
  </conditionalFormatting>
  <conditionalFormatting sqref="J27:J29">
    <cfRule type="expression" dxfId="14" priority="50">
      <formula>ROUND(SUM($J$28:$J$29),0)&lt;&gt;ROUND($J$27,0)</formula>
    </cfRule>
  </conditionalFormatting>
  <conditionalFormatting sqref="I45 I41:I42">
    <cfRule type="expression" dxfId="13" priority="63">
      <formula>ROUND($I$42+$I$45,0)&lt;&gt;ROUND($I$41,0)</formula>
    </cfRule>
  </conditionalFormatting>
  <conditionalFormatting sqref="I42:I44">
    <cfRule type="expression" dxfId="12" priority="64">
      <formula>ROUND($I$43+$I$44,0)&lt;&gt;ROUND($I$42,0)</formula>
    </cfRule>
  </conditionalFormatting>
  <conditionalFormatting sqref="I45:I47">
    <cfRule type="expression" dxfId="11" priority="65">
      <formula>ROUND($I$46+$I$47,0)&lt;&gt;ROUND($I$45,0)</formula>
    </cfRule>
  </conditionalFormatting>
  <conditionalFormatting sqref="J45 J41:J42">
    <cfRule type="expression" dxfId="10" priority="66">
      <formula>ROUND($J$42+$J$45,0)&lt;&gt;ROUND($J$41,0)</formula>
    </cfRule>
  </conditionalFormatting>
  <conditionalFormatting sqref="J42:J44">
    <cfRule type="expression" dxfId="9" priority="67">
      <formula>ROUND($J$43+$J$44,0)&lt;&gt;ROUND($J$42,0)</formula>
    </cfRule>
  </conditionalFormatting>
  <conditionalFormatting sqref="J45:J47">
    <cfRule type="expression" dxfId="8" priority="68">
      <formula>ROUND($J$46+$J$47,0)&lt;&gt;ROUND($J$45,0)</formula>
    </cfRule>
  </conditionalFormatting>
  <conditionalFormatting sqref="B57:B61 B67:B68">
    <cfRule type="expression" dxfId="7" priority="30">
      <formula>ROUND(SUM($B$58:$B$62)+$B$67+$B$68,0)&lt;&gt;ROUND($B$57,0)</formula>
    </cfRule>
  </conditionalFormatting>
  <conditionalFormatting sqref="C67:C68 C57:C62">
    <cfRule type="expression" dxfId="6" priority="29">
      <formula>ROUND(SUM($C$58:$C$62)+$C$67+$C$68,0)&lt;&gt;ROUND($C$57,0)</formula>
    </cfRule>
  </conditionalFormatting>
  <conditionalFormatting sqref="E57:E62 E67:E68">
    <cfRule type="expression" dxfId="5" priority="28">
      <formula>ROUND(SUM($E$58:$E$62)+$E$67+$E$68,0)&lt;&gt;ROUND($E$57,0)</formula>
    </cfRule>
  </conditionalFormatting>
  <conditionalFormatting sqref="F57:F62 F67:F68">
    <cfRule type="expression" dxfId="4" priority="27">
      <formula>ROUND(SUM($F$58:$F$62)+$F$67+$F$68,0)&lt;&gt;ROUND($F$57,0)</formula>
    </cfRule>
  </conditionalFormatting>
  <conditionalFormatting sqref="B69:B72 B74:B77">
    <cfRule type="expression" dxfId="3" priority="26">
      <formula>ROUND(SUM($B$70:$B$72,$B$74:$B$77),0)&lt;&gt;ROUND($B$69,0)</formula>
    </cfRule>
  </conditionalFormatting>
  <conditionalFormatting sqref="C69:C72 C74:C77">
    <cfRule type="expression" dxfId="2" priority="25">
      <formula>ROUND(SUM($C$70:$C$72,$C$74:$C$77),0)&lt;&gt;ROUND($C$69,0)</formula>
    </cfRule>
  </conditionalFormatting>
  <conditionalFormatting sqref="E69:E72 E74:E77">
    <cfRule type="expression" dxfId="1" priority="24">
      <formula>ROUND(SUM($E$70:$E$72,$E$74:$E$77),0)&lt;&gt;ROUND($E$69,0)</formula>
    </cfRule>
  </conditionalFormatting>
  <conditionalFormatting sqref="F69:F72 F74:F77">
    <cfRule type="expression" dxfId="0" priority="23">
      <formula>ROUND(SUM($F$70:$F$72,$F$74:$F$77),0)&lt;&gt;ROUND($F$69,0)</formula>
    </cfRule>
  </conditionalFormatting>
  <dataValidations count="1">
    <dataValidation type="list" allowBlank="1" showInputMessage="1" showErrorMessage="1" sqref="I119:J119 B119:C119 E119:G119" xr:uid="{00000000-0002-0000-0000-000000000000}">
      <formula1>$E$3:$F$3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L216"/>
  <sheetViews>
    <sheetView zoomScale="70" zoomScaleNormal="70" workbookViewId="0">
      <selection activeCell="K11" sqref="K11"/>
    </sheetView>
  </sheetViews>
  <sheetFormatPr defaultRowHeight="15"/>
  <cols>
    <col min="1" max="1" width="32.28515625" customWidth="1"/>
    <col min="2" max="2" width="13.28515625" customWidth="1"/>
    <col min="3" max="12" width="18.7109375" customWidth="1"/>
  </cols>
  <sheetData>
    <row r="1" spans="1:12" ht="18.75">
      <c r="A1" s="84"/>
      <c r="B1" s="91"/>
      <c r="C1" s="142" t="s">
        <v>5</v>
      </c>
      <c r="D1" s="142"/>
      <c r="E1" s="142"/>
      <c r="F1" s="142"/>
      <c r="G1" s="142"/>
      <c r="H1" s="142"/>
      <c r="I1" s="142"/>
      <c r="J1" s="142"/>
      <c r="K1" s="142"/>
      <c r="L1" s="142"/>
    </row>
    <row r="2" spans="1:12">
      <c r="A2" s="143" t="s">
        <v>282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</row>
    <row r="3" spans="1:12" ht="18.75">
      <c r="A3" s="85"/>
      <c r="B3" s="85"/>
      <c r="C3" s="92"/>
      <c r="D3" s="92"/>
      <c r="E3" s="86"/>
      <c r="F3" s="86"/>
      <c r="G3" s="87"/>
      <c r="H3" s="87"/>
      <c r="I3" s="86"/>
      <c r="J3" s="88"/>
      <c r="K3" s="85"/>
      <c r="L3" s="85"/>
    </row>
    <row r="4" spans="1:12" ht="71.25">
      <c r="A4" s="93" t="s">
        <v>283</v>
      </c>
      <c r="B4" s="97" t="s">
        <v>284</v>
      </c>
      <c r="C4" s="94" t="s">
        <v>10</v>
      </c>
      <c r="D4" s="94" t="s">
        <v>11</v>
      </c>
      <c r="E4" s="94" t="s">
        <v>12</v>
      </c>
      <c r="F4" s="95" t="s">
        <v>13</v>
      </c>
      <c r="G4" s="94" t="s">
        <v>14</v>
      </c>
      <c r="H4" s="94" t="s">
        <v>15</v>
      </c>
      <c r="I4" s="94" t="s">
        <v>16</v>
      </c>
      <c r="J4" s="94" t="s">
        <v>17</v>
      </c>
      <c r="K4" s="94" t="s">
        <v>18</v>
      </c>
      <c r="L4" s="94" t="s">
        <v>19</v>
      </c>
    </row>
    <row r="5" spans="1:12" ht="18.75">
      <c r="A5" s="141" t="s">
        <v>285</v>
      </c>
      <c r="B5" s="96" t="s">
        <v>286</v>
      </c>
      <c r="C5" s="89">
        <f>SUM(C6:C15)</f>
        <v>1425422.1555999997</v>
      </c>
      <c r="D5" s="89">
        <f>SUM(D6:D15)</f>
        <v>2218210.63</v>
      </c>
      <c r="E5" s="89">
        <f>SUM(E6:E15)</f>
        <v>1847626.0708999997</v>
      </c>
      <c r="F5" s="106">
        <f>IF(C5&lt;&gt;0,IFERROR(E5/C5,"-"),"-")</f>
        <v>1.2961957014918732</v>
      </c>
      <c r="G5" s="89">
        <f>SUM(G6:G15)</f>
        <v>2319881.9241999998</v>
      </c>
      <c r="H5" s="106">
        <f>IF(E5&lt;&gt;0,IFERROR(G5/E5,"-"),"-")</f>
        <v>1.2556014232197745</v>
      </c>
      <c r="I5" s="89">
        <f>SUM(I6:I15)</f>
        <v>597727.06149999995</v>
      </c>
      <c r="J5" s="89">
        <f>SUM(J6:J15)</f>
        <v>1032741.3027000001</v>
      </c>
      <c r="K5" s="106">
        <f t="shared" ref="K5:K68" si="0">IF(G5&lt;&gt;0,IFERROR(J5/G5,"-"),"-")</f>
        <v>0.44516977003307445</v>
      </c>
      <c r="L5" s="106">
        <f>IF(I5&lt;&gt;0,IFERROR(J5/I5,"-"),"-")</f>
        <v>1.7277807367602349</v>
      </c>
    </row>
    <row r="6" spans="1:12" ht="18.75">
      <c r="A6" s="141"/>
      <c r="B6" s="96">
        <v>110</v>
      </c>
      <c r="C6" s="89">
        <f t="shared" ref="C6:E13" si="1">C17+C27+C57+C107+C167+C177+C187+C197+C208</f>
        <v>45636.376300000004</v>
      </c>
      <c r="D6" s="89">
        <f t="shared" si="1"/>
        <v>23985.5674</v>
      </c>
      <c r="E6" s="89">
        <f t="shared" si="1"/>
        <v>23977.442899999998</v>
      </c>
      <c r="F6" s="106">
        <f t="shared" ref="F6:F69" si="2">IF(C6&lt;&gt;0,IFERROR(E6/C6,"-"),"-")</f>
        <v>0.52540198946514505</v>
      </c>
      <c r="G6" s="89">
        <f t="shared" ref="G6:G13" si="3">G17+G27+G57+G107+G167+G177+G187+G197+G208</f>
        <v>25430.86</v>
      </c>
      <c r="H6" s="106">
        <f t="shared" ref="H6:H69" si="4">IF(E6&lt;&gt;0,IFERROR(G6/E6,"-"),"-")</f>
        <v>1.0606160175654096</v>
      </c>
      <c r="I6" s="89">
        <f t="shared" ref="I6:J13" si="5">I17+I27+I57+I107+I167+I177+I187+I197+I208</f>
        <v>11707.228300000001</v>
      </c>
      <c r="J6" s="89">
        <f t="shared" si="5"/>
        <v>11512.087299999999</v>
      </c>
      <c r="K6" s="106">
        <f t="shared" si="0"/>
        <v>0.45268179290830113</v>
      </c>
      <c r="L6" s="106">
        <f t="shared" ref="L6:L69" si="6">IF(I6&lt;&gt;0,IFERROR(J6/I6,"-"),"-")</f>
        <v>0.98333157985823161</v>
      </c>
    </row>
    <row r="7" spans="1:12" ht="18.75">
      <c r="A7" s="141"/>
      <c r="B7" s="96">
        <v>120</v>
      </c>
      <c r="C7" s="89">
        <f t="shared" si="1"/>
        <v>96373.008400000006</v>
      </c>
      <c r="D7" s="89">
        <f t="shared" si="1"/>
        <v>103566.4816</v>
      </c>
      <c r="E7" s="89">
        <f t="shared" si="1"/>
        <v>101795.5649</v>
      </c>
      <c r="F7" s="106">
        <f t="shared" si="2"/>
        <v>1.0562663404414383</v>
      </c>
      <c r="G7" s="89">
        <f t="shared" si="3"/>
        <v>126951.79680000001</v>
      </c>
      <c r="H7" s="106">
        <f t="shared" si="4"/>
        <v>1.2471250287250975</v>
      </c>
      <c r="I7" s="89">
        <f t="shared" si="5"/>
        <v>47137.889799999997</v>
      </c>
      <c r="J7" s="89">
        <f t="shared" si="5"/>
        <v>57500.884099999996</v>
      </c>
      <c r="K7" s="106">
        <f t="shared" si="0"/>
        <v>0.45293477957296618</v>
      </c>
      <c r="L7" s="106">
        <f t="shared" si="6"/>
        <v>1.2198442557350118</v>
      </c>
    </row>
    <row r="8" spans="1:12" ht="18.75">
      <c r="A8" s="141"/>
      <c r="B8" s="96">
        <v>240</v>
      </c>
      <c r="C8" s="89">
        <f t="shared" si="1"/>
        <v>252193.42280000003</v>
      </c>
      <c r="D8" s="89">
        <f t="shared" si="1"/>
        <v>420557.48959999997</v>
      </c>
      <c r="E8" s="89">
        <f t="shared" si="1"/>
        <v>283226.30869999999</v>
      </c>
      <c r="F8" s="106">
        <f t="shared" si="2"/>
        <v>1.123051924017108</v>
      </c>
      <c r="G8" s="89">
        <f t="shared" si="3"/>
        <v>214696.09149999998</v>
      </c>
      <c r="H8" s="106">
        <f t="shared" si="4"/>
        <v>0.75803724761816238</v>
      </c>
      <c r="I8" s="89">
        <f t="shared" si="5"/>
        <v>100577.76730000001</v>
      </c>
      <c r="J8" s="89">
        <f t="shared" si="5"/>
        <v>94180.78330000001</v>
      </c>
      <c r="K8" s="106">
        <f t="shared" si="0"/>
        <v>0.43867022749224116</v>
      </c>
      <c r="L8" s="106">
        <f t="shared" si="6"/>
        <v>0.93639763367465412</v>
      </c>
    </row>
    <row r="9" spans="1:12" ht="18.75">
      <c r="A9" s="141"/>
      <c r="B9" s="96">
        <v>243</v>
      </c>
      <c r="C9" s="89">
        <f t="shared" si="1"/>
        <v>135180.55869999999</v>
      </c>
      <c r="D9" s="89">
        <f t="shared" si="1"/>
        <v>185955.524</v>
      </c>
      <c r="E9" s="89">
        <f t="shared" si="1"/>
        <v>128508.3484</v>
      </c>
      <c r="F9" s="106">
        <f t="shared" si="2"/>
        <v>0.95064223462186359</v>
      </c>
      <c r="G9" s="89">
        <f t="shared" si="3"/>
        <v>243798.5747</v>
      </c>
      <c r="H9" s="106">
        <f t="shared" si="4"/>
        <v>1.8971419190692829</v>
      </c>
      <c r="I9" s="89">
        <f t="shared" si="5"/>
        <v>799.05140000000006</v>
      </c>
      <c r="J9" s="89">
        <f t="shared" si="5"/>
        <v>34861.098100000003</v>
      </c>
      <c r="K9" s="106">
        <f t="shared" si="0"/>
        <v>0.14299139419866347</v>
      </c>
      <c r="L9" s="106">
        <f t="shared" si="6"/>
        <v>43.628104650088844</v>
      </c>
    </row>
    <row r="10" spans="1:12" ht="18.75">
      <c r="A10" s="141"/>
      <c r="B10" s="96">
        <v>300</v>
      </c>
      <c r="C10" s="89">
        <f t="shared" si="1"/>
        <v>25080.387900000002</v>
      </c>
      <c r="D10" s="89">
        <f t="shared" si="1"/>
        <v>22597.880099999998</v>
      </c>
      <c r="E10" s="89">
        <f t="shared" si="1"/>
        <v>21557.358399999997</v>
      </c>
      <c r="F10" s="106">
        <f t="shared" si="2"/>
        <v>0.85953050191859259</v>
      </c>
      <c r="G10" s="89">
        <f t="shared" si="3"/>
        <v>25472.3338</v>
      </c>
      <c r="H10" s="106">
        <f t="shared" si="4"/>
        <v>1.1816073809859748</v>
      </c>
      <c r="I10" s="89">
        <f t="shared" si="5"/>
        <v>9239.3428999999996</v>
      </c>
      <c r="J10" s="89">
        <f t="shared" si="5"/>
        <v>9807.419899999999</v>
      </c>
      <c r="K10" s="106">
        <f t="shared" si="0"/>
        <v>0.38502243167055228</v>
      </c>
      <c r="L10" s="106">
        <f t="shared" si="6"/>
        <v>1.0614845672628948</v>
      </c>
    </row>
    <row r="11" spans="1:12" ht="18.75">
      <c r="A11" s="141"/>
      <c r="B11" s="96">
        <v>400</v>
      </c>
      <c r="C11" s="89">
        <f t="shared" si="1"/>
        <v>61997.96</v>
      </c>
      <c r="D11" s="89">
        <f t="shared" si="1"/>
        <v>472261.72480000003</v>
      </c>
      <c r="E11" s="89">
        <f t="shared" si="1"/>
        <v>319893.83199999999</v>
      </c>
      <c r="F11" s="106">
        <f t="shared" si="2"/>
        <v>5.1597477078278056</v>
      </c>
      <c r="G11" s="89">
        <f t="shared" si="3"/>
        <v>598517.61219999997</v>
      </c>
      <c r="H11" s="106">
        <f t="shared" si="4"/>
        <v>1.8709882852633433</v>
      </c>
      <c r="I11" s="89">
        <f t="shared" si="5"/>
        <v>20168.832399999999</v>
      </c>
      <c r="J11" s="89">
        <f t="shared" si="5"/>
        <v>288799.32939999999</v>
      </c>
      <c r="K11" s="106">
        <f t="shared" si="0"/>
        <v>0.48252436271415039</v>
      </c>
      <c r="L11" s="106">
        <f t="shared" si="6"/>
        <v>14.319090152189474</v>
      </c>
    </row>
    <row r="12" spans="1:12" ht="18.75">
      <c r="A12" s="141"/>
      <c r="B12" s="96">
        <v>610</v>
      </c>
      <c r="C12" s="89">
        <f t="shared" si="1"/>
        <v>24971.672999999999</v>
      </c>
      <c r="D12" s="89">
        <f t="shared" si="1"/>
        <v>31424.2</v>
      </c>
      <c r="E12" s="89">
        <f t="shared" si="1"/>
        <v>31424.2</v>
      </c>
      <c r="F12" s="106">
        <f t="shared" si="2"/>
        <v>1.2583938609159266</v>
      </c>
      <c r="G12" s="89">
        <f t="shared" si="3"/>
        <v>5146.2480999999998</v>
      </c>
      <c r="H12" s="106">
        <f t="shared" si="4"/>
        <v>0.16376703623322153</v>
      </c>
      <c r="I12" s="89">
        <f t="shared" si="5"/>
        <v>13095.838599999999</v>
      </c>
      <c r="J12" s="89">
        <f t="shared" si="5"/>
        <v>2104.9967000000001</v>
      </c>
      <c r="K12" s="106">
        <f t="shared" si="0"/>
        <v>0.40903521538341697</v>
      </c>
      <c r="L12" s="106">
        <f t="shared" si="6"/>
        <v>0.16073783163454688</v>
      </c>
    </row>
    <row r="13" spans="1:12" ht="18.75">
      <c r="A13" s="141"/>
      <c r="B13" s="96">
        <v>620</v>
      </c>
      <c r="C13" s="89">
        <f t="shared" si="1"/>
        <v>667269.9584</v>
      </c>
      <c r="D13" s="89">
        <f t="shared" si="1"/>
        <v>850444.32819999987</v>
      </c>
      <c r="E13" s="89">
        <f t="shared" si="1"/>
        <v>846605.17189999984</v>
      </c>
      <c r="F13" s="106">
        <f t="shared" si="2"/>
        <v>1.2687596095739351</v>
      </c>
      <c r="G13" s="89">
        <f t="shared" si="3"/>
        <v>1008844.4924</v>
      </c>
      <c r="H13" s="106">
        <f t="shared" si="4"/>
        <v>1.1916351634562938</v>
      </c>
      <c r="I13" s="89">
        <f t="shared" si="5"/>
        <v>388361.96720000001</v>
      </c>
      <c r="J13" s="89">
        <f t="shared" si="5"/>
        <v>510678.60000000003</v>
      </c>
      <c r="K13" s="106">
        <f t="shared" si="0"/>
        <v>0.50620150463934876</v>
      </c>
      <c r="L13" s="106">
        <f t="shared" si="6"/>
        <v>1.3149552302504663</v>
      </c>
    </row>
    <row r="14" spans="1:12" ht="18.75">
      <c r="A14" s="141"/>
      <c r="B14" s="96">
        <v>700</v>
      </c>
      <c r="C14" s="89">
        <f>C206</f>
        <v>0</v>
      </c>
      <c r="D14" s="89">
        <f>D206</f>
        <v>0</v>
      </c>
      <c r="E14" s="89">
        <f>E206</f>
        <v>0</v>
      </c>
      <c r="F14" s="106" t="str">
        <f t="shared" si="2"/>
        <v>-</v>
      </c>
      <c r="G14" s="89">
        <f>G206</f>
        <v>0</v>
      </c>
      <c r="H14" s="106" t="str">
        <f t="shared" si="4"/>
        <v>-</v>
      </c>
      <c r="I14" s="89">
        <f>I206</f>
        <v>0</v>
      </c>
      <c r="J14" s="89">
        <f>J206</f>
        <v>0</v>
      </c>
      <c r="K14" s="106" t="str">
        <f t="shared" si="0"/>
        <v>-</v>
      </c>
      <c r="L14" s="106" t="str">
        <f t="shared" si="6"/>
        <v>-</v>
      </c>
    </row>
    <row r="15" spans="1:12" ht="18.75">
      <c r="A15" s="141"/>
      <c r="B15" s="96" t="s">
        <v>287</v>
      </c>
      <c r="C15" s="89">
        <f>C25+C35+C65+C115+C175+C185+C195+C205+C216</f>
        <v>116718.8101</v>
      </c>
      <c r="D15" s="89">
        <f>D25+D35+D65+D115+D175+D185+D195+D205+D216</f>
        <v>107417.43429999999</v>
      </c>
      <c r="E15" s="89">
        <f>E25+E35+E65+E115+E175+E185+E195+E205+E216</f>
        <v>90637.843699999998</v>
      </c>
      <c r="F15" s="106">
        <f t="shared" si="2"/>
        <v>0.77654872956933951</v>
      </c>
      <c r="G15" s="89">
        <f>G25+G35+G65+G115+G175+G185+G195+G205+G216</f>
        <v>71023.914699999994</v>
      </c>
      <c r="H15" s="106">
        <f t="shared" si="4"/>
        <v>0.78360110744779332</v>
      </c>
      <c r="I15" s="89">
        <f>I25+I35+I65+I115+I175+I185+I195+I205+I216</f>
        <v>6639.1436000000003</v>
      </c>
      <c r="J15" s="89">
        <f>J25+J35+J65+J115+J175+J185+J195+J205+J216</f>
        <v>23296.103900000002</v>
      </c>
      <c r="K15" s="106">
        <f t="shared" si="0"/>
        <v>0.32800365902669687</v>
      </c>
      <c r="L15" s="106">
        <f t="shared" si="6"/>
        <v>3.5089019463293432</v>
      </c>
    </row>
    <row r="16" spans="1:12" ht="18.75">
      <c r="A16" s="141" t="s">
        <v>288</v>
      </c>
      <c r="B16" s="96" t="s">
        <v>286</v>
      </c>
      <c r="C16" s="89">
        <f>SUM(C17:C25)</f>
        <v>151536.62989999997</v>
      </c>
      <c r="D16" s="89">
        <f>SUM(D17:D25)</f>
        <v>179015.70209999999</v>
      </c>
      <c r="E16" s="89">
        <f>SUM(E17:E25)</f>
        <v>166765.64979999998</v>
      </c>
      <c r="F16" s="106">
        <f t="shared" si="2"/>
        <v>1.1004972851121855</v>
      </c>
      <c r="G16" s="89">
        <f>SUM(G17:G25)</f>
        <v>184355.21520000001</v>
      </c>
      <c r="H16" s="106">
        <f t="shared" si="4"/>
        <v>1.1054747510719083</v>
      </c>
      <c r="I16" s="89">
        <f>SUM(I17:I25)</f>
        <v>67458.523400000005</v>
      </c>
      <c r="J16" s="89">
        <f>SUM(J17:J25)</f>
        <v>80238.29889999998</v>
      </c>
      <c r="K16" s="106">
        <f t="shared" si="0"/>
        <v>0.43523747789262418</v>
      </c>
      <c r="L16" s="106">
        <f t="shared" si="6"/>
        <v>1.1894464161959402</v>
      </c>
    </row>
    <row r="17" spans="1:12" ht="18.75">
      <c r="A17" s="141"/>
      <c r="B17" s="96">
        <v>110</v>
      </c>
      <c r="C17" s="89">
        <v>34236.5216</v>
      </c>
      <c r="D17" s="89">
        <v>23985.5674</v>
      </c>
      <c r="E17" s="89">
        <v>23977.442899999998</v>
      </c>
      <c r="F17" s="106">
        <f t="shared" si="2"/>
        <v>0.70034693302487827</v>
      </c>
      <c r="G17" s="107">
        <v>25430.86</v>
      </c>
      <c r="H17" s="106">
        <f t="shared" si="4"/>
        <v>1.0606160175654096</v>
      </c>
      <c r="I17" s="89">
        <v>11707.228300000001</v>
      </c>
      <c r="J17" s="89">
        <v>11512.087299999999</v>
      </c>
      <c r="K17" s="106">
        <f t="shared" si="0"/>
        <v>0.45268179290830113</v>
      </c>
      <c r="L17" s="106">
        <f t="shared" si="6"/>
        <v>0.98333157985823161</v>
      </c>
    </row>
    <row r="18" spans="1:12" ht="18.75">
      <c r="A18" s="141"/>
      <c r="B18" s="96">
        <v>120</v>
      </c>
      <c r="C18" s="89">
        <v>76585.927299999996</v>
      </c>
      <c r="D18" s="89">
        <v>83070.0573</v>
      </c>
      <c r="E18" s="89">
        <v>81648.143500000006</v>
      </c>
      <c r="F18" s="106">
        <f t="shared" si="2"/>
        <v>1.0660985167701953</v>
      </c>
      <c r="G18" s="107">
        <v>99519.224000000002</v>
      </c>
      <c r="H18" s="106">
        <f t="shared" si="4"/>
        <v>1.2188792020727328</v>
      </c>
      <c r="I18" s="89">
        <v>37639.573299999996</v>
      </c>
      <c r="J18" s="89">
        <v>44423.673999999999</v>
      </c>
      <c r="K18" s="106">
        <f t="shared" si="0"/>
        <v>0.44638284157038843</v>
      </c>
      <c r="L18" s="106">
        <f t="shared" si="6"/>
        <v>1.1802385124275572</v>
      </c>
    </row>
    <row r="19" spans="1:12" ht="18.75">
      <c r="A19" s="141"/>
      <c r="B19" s="96">
        <v>240</v>
      </c>
      <c r="C19" s="89">
        <v>28488.501</v>
      </c>
      <c r="D19" s="89">
        <v>52221.114399999999</v>
      </c>
      <c r="E19" s="89">
        <v>46885.185400000002</v>
      </c>
      <c r="F19" s="106">
        <f t="shared" si="2"/>
        <v>1.645758244703714</v>
      </c>
      <c r="G19" s="107">
        <v>49935.752500000002</v>
      </c>
      <c r="H19" s="106">
        <f t="shared" si="4"/>
        <v>1.0650646270026267</v>
      </c>
      <c r="I19" s="89">
        <v>15869.809800000001</v>
      </c>
      <c r="J19" s="89">
        <v>20380.072199999999</v>
      </c>
      <c r="K19" s="106">
        <f t="shared" si="0"/>
        <v>0.40812586533065659</v>
      </c>
      <c r="L19" s="106">
        <f t="shared" si="6"/>
        <v>1.2842039354498123</v>
      </c>
    </row>
    <row r="20" spans="1:12" ht="18.75">
      <c r="A20" s="141"/>
      <c r="B20" s="96">
        <v>243</v>
      </c>
      <c r="C20" s="89"/>
      <c r="D20" s="89"/>
      <c r="E20" s="89"/>
      <c r="F20" s="106" t="str">
        <f t="shared" si="2"/>
        <v>-</v>
      </c>
      <c r="G20" s="107"/>
      <c r="H20" s="106" t="str">
        <f t="shared" si="4"/>
        <v>-</v>
      </c>
      <c r="I20" s="89"/>
      <c r="J20" s="89"/>
      <c r="K20" s="106" t="str">
        <f t="shared" si="0"/>
        <v>-</v>
      </c>
      <c r="L20" s="106" t="str">
        <f t="shared" si="6"/>
        <v>-</v>
      </c>
    </row>
    <row r="21" spans="1:12" ht="18.75">
      <c r="A21" s="141"/>
      <c r="B21" s="96">
        <v>300</v>
      </c>
      <c r="C21" s="89">
        <v>80</v>
      </c>
      <c r="D21" s="89">
        <v>73.872900000000001</v>
      </c>
      <c r="E21" s="89">
        <v>53.872900000000001</v>
      </c>
      <c r="F21" s="106">
        <f t="shared" si="2"/>
        <v>0.67341125000000002</v>
      </c>
      <c r="G21" s="107">
        <v>519.1</v>
      </c>
      <c r="H21" s="106">
        <f t="shared" si="4"/>
        <v>9.6356424101913944</v>
      </c>
      <c r="I21" s="89">
        <v>53.872900000000001</v>
      </c>
      <c r="J21" s="89">
        <v>439.07589999999999</v>
      </c>
      <c r="K21" s="106">
        <f t="shared" si="0"/>
        <v>0.84584068580235017</v>
      </c>
      <c r="L21" s="106">
        <f t="shared" si="6"/>
        <v>8.1502183843824998</v>
      </c>
    </row>
    <row r="22" spans="1:12" ht="18.75">
      <c r="A22" s="141"/>
      <c r="B22" s="96">
        <v>400</v>
      </c>
      <c r="C22" s="89"/>
      <c r="D22" s="89"/>
      <c r="E22" s="89"/>
      <c r="F22" s="106" t="str">
        <f t="shared" si="2"/>
        <v>-</v>
      </c>
      <c r="G22" s="107"/>
      <c r="H22" s="106" t="str">
        <f t="shared" si="4"/>
        <v>-</v>
      </c>
      <c r="I22" s="89"/>
      <c r="J22" s="89"/>
      <c r="K22" s="106" t="str">
        <f t="shared" si="0"/>
        <v>-</v>
      </c>
      <c r="L22" s="106" t="str">
        <f t="shared" si="6"/>
        <v>-</v>
      </c>
    </row>
    <row r="23" spans="1:12" ht="18.75">
      <c r="A23" s="141"/>
      <c r="B23" s="96">
        <v>610</v>
      </c>
      <c r="C23" s="89"/>
      <c r="D23" s="89"/>
      <c r="E23" s="89"/>
      <c r="F23" s="106" t="str">
        <f t="shared" si="2"/>
        <v>-</v>
      </c>
      <c r="G23" s="107"/>
      <c r="H23" s="106" t="str">
        <f t="shared" si="4"/>
        <v>-</v>
      </c>
      <c r="I23" s="89"/>
      <c r="J23" s="89"/>
      <c r="K23" s="106" t="str">
        <f t="shared" si="0"/>
        <v>-</v>
      </c>
      <c r="L23" s="106" t="str">
        <f t="shared" si="6"/>
        <v>-</v>
      </c>
    </row>
    <row r="24" spans="1:12" ht="18.75">
      <c r="A24" s="141"/>
      <c r="B24" s="96">
        <v>620</v>
      </c>
      <c r="C24" s="89">
        <v>0</v>
      </c>
      <c r="D24" s="89">
        <v>0</v>
      </c>
      <c r="E24" s="89">
        <v>0</v>
      </c>
      <c r="F24" s="106" t="str">
        <f t="shared" si="2"/>
        <v>-</v>
      </c>
      <c r="G24" s="107">
        <v>3324.62</v>
      </c>
      <c r="H24" s="106" t="str">
        <f t="shared" si="4"/>
        <v>-</v>
      </c>
      <c r="I24" s="89">
        <v>0</v>
      </c>
      <c r="J24" s="89">
        <v>1336.2</v>
      </c>
      <c r="K24" s="106">
        <f t="shared" si="0"/>
        <v>0.40191059429348319</v>
      </c>
      <c r="L24" s="106" t="str">
        <f t="shared" si="6"/>
        <v>-</v>
      </c>
    </row>
    <row r="25" spans="1:12" ht="18.75">
      <c r="A25" s="141"/>
      <c r="B25" s="96" t="s">
        <v>287</v>
      </c>
      <c r="C25" s="89">
        <v>12145.68</v>
      </c>
      <c r="D25" s="89">
        <v>19665.090100000001</v>
      </c>
      <c r="E25" s="89">
        <v>14201.0051</v>
      </c>
      <c r="F25" s="106">
        <f t="shared" si="2"/>
        <v>1.1692227277517604</v>
      </c>
      <c r="G25" s="107">
        <v>5625.6587</v>
      </c>
      <c r="H25" s="106">
        <f t="shared" si="4"/>
        <v>0.3961451080670339</v>
      </c>
      <c r="I25" s="89">
        <v>2188.0391</v>
      </c>
      <c r="J25" s="89">
        <v>2147.1895</v>
      </c>
      <c r="K25" s="106">
        <f t="shared" si="0"/>
        <v>0.38167788244956985</v>
      </c>
      <c r="L25" s="106">
        <f t="shared" si="6"/>
        <v>0.98133049816157303</v>
      </c>
    </row>
    <row r="26" spans="1:12" ht="18.75">
      <c r="A26" s="141" t="s">
        <v>289</v>
      </c>
      <c r="B26" s="96" t="s">
        <v>286</v>
      </c>
      <c r="C26" s="89">
        <f>SUM(C27:C35)</f>
        <v>206608.3847</v>
      </c>
      <c r="D26" s="89">
        <f>SUM(D27:D35)</f>
        <v>334302.78519999998</v>
      </c>
      <c r="E26" s="89">
        <f>SUM(E27:E35)</f>
        <v>184654.49609999999</v>
      </c>
      <c r="F26" s="106">
        <f t="shared" si="2"/>
        <v>0.89374154087755175</v>
      </c>
      <c r="G26" s="89">
        <f>SUM(G27:G35)</f>
        <v>240287.56650000002</v>
      </c>
      <c r="H26" s="106">
        <f t="shared" si="4"/>
        <v>1.3012819702471357</v>
      </c>
      <c r="I26" s="89">
        <f>SUM(I27:I35)</f>
        <v>28672.454300000001</v>
      </c>
      <c r="J26" s="89">
        <f>SUM(J27:J35)</f>
        <v>60522.110499999995</v>
      </c>
      <c r="K26" s="106">
        <f t="shared" si="0"/>
        <v>0.25187366696312186</v>
      </c>
      <c r="L26" s="106">
        <f t="shared" si="6"/>
        <v>2.1108102524728758</v>
      </c>
    </row>
    <row r="27" spans="1:12" ht="18.75">
      <c r="A27" s="141"/>
      <c r="B27" s="96">
        <v>110</v>
      </c>
      <c r="C27" s="89"/>
      <c r="D27" s="89"/>
      <c r="E27" s="89"/>
      <c r="F27" s="106" t="str">
        <f t="shared" si="2"/>
        <v>-</v>
      </c>
      <c r="G27" s="107"/>
      <c r="H27" s="106" t="str">
        <f t="shared" si="4"/>
        <v>-</v>
      </c>
      <c r="I27" s="89"/>
      <c r="J27" s="89"/>
      <c r="K27" s="106" t="str">
        <f t="shared" si="0"/>
        <v>-</v>
      </c>
      <c r="L27" s="106" t="str">
        <f t="shared" si="6"/>
        <v>-</v>
      </c>
    </row>
    <row r="28" spans="1:12" ht="18.75">
      <c r="A28" s="141"/>
      <c r="B28" s="96">
        <v>120</v>
      </c>
      <c r="C28" s="89">
        <v>6158.4179000000004</v>
      </c>
      <c r="D28" s="89">
        <v>7254.9296999999997</v>
      </c>
      <c r="E28" s="89">
        <v>7182.1782999999996</v>
      </c>
      <c r="F28" s="106">
        <f t="shared" si="2"/>
        <v>1.1662375656578938</v>
      </c>
      <c r="G28" s="107">
        <v>6904.3</v>
      </c>
      <c r="H28" s="106">
        <f t="shared" si="4"/>
        <v>0.96131002484302019</v>
      </c>
      <c r="I28" s="89">
        <v>3192.2186000000002</v>
      </c>
      <c r="J28" s="89">
        <v>3866.9919</v>
      </c>
      <c r="K28" s="106">
        <f t="shared" si="0"/>
        <v>0.56008457048506</v>
      </c>
      <c r="L28" s="106">
        <f t="shared" si="6"/>
        <v>1.2113806679780639</v>
      </c>
    </row>
    <row r="29" spans="1:12" ht="18.75">
      <c r="A29" s="141"/>
      <c r="B29" s="96">
        <v>240</v>
      </c>
      <c r="C29" s="89">
        <v>37351.574399999998</v>
      </c>
      <c r="D29" s="89">
        <v>142254.5699</v>
      </c>
      <c r="E29" s="89">
        <v>52467.9427</v>
      </c>
      <c r="F29" s="106">
        <f t="shared" si="2"/>
        <v>1.4047049834665069</v>
      </c>
      <c r="G29" s="107">
        <v>43787.849800000004</v>
      </c>
      <c r="H29" s="106">
        <f t="shared" si="4"/>
        <v>0.83456387932664267</v>
      </c>
      <c r="I29" s="89">
        <v>16748.033200000002</v>
      </c>
      <c r="J29" s="89">
        <v>11968.5113</v>
      </c>
      <c r="K29" s="106">
        <f t="shared" si="0"/>
        <v>0.27332950475225204</v>
      </c>
      <c r="L29" s="106">
        <f t="shared" si="6"/>
        <v>0.71462189960311273</v>
      </c>
    </row>
    <row r="30" spans="1:12" ht="18.75">
      <c r="A30" s="141"/>
      <c r="B30" s="96">
        <v>243</v>
      </c>
      <c r="C30" s="89">
        <v>68836.100099999996</v>
      </c>
      <c r="D30" s="89">
        <v>119252.4277</v>
      </c>
      <c r="E30" s="89">
        <v>64306.5452</v>
      </c>
      <c r="F30" s="106">
        <f t="shared" si="2"/>
        <v>0.93419797325211928</v>
      </c>
      <c r="G30" s="107">
        <v>131470.2787</v>
      </c>
      <c r="H30" s="106">
        <f t="shared" si="4"/>
        <v>2.0444307541497344</v>
      </c>
      <c r="I30" s="89">
        <v>650</v>
      </c>
      <c r="J30" s="89">
        <v>26641.247100000001</v>
      </c>
      <c r="K30" s="106">
        <f t="shared" si="0"/>
        <v>0.20264083535406699</v>
      </c>
      <c r="L30" s="106">
        <f t="shared" si="6"/>
        <v>40.986533999999999</v>
      </c>
    </row>
    <row r="31" spans="1:12" ht="18.75">
      <c r="A31" s="141"/>
      <c r="B31" s="96">
        <v>300</v>
      </c>
      <c r="C31" s="89"/>
      <c r="D31" s="89"/>
      <c r="E31" s="89"/>
      <c r="F31" s="106" t="str">
        <f t="shared" si="2"/>
        <v>-</v>
      </c>
      <c r="G31" s="107"/>
      <c r="H31" s="106" t="str">
        <f t="shared" si="4"/>
        <v>-</v>
      </c>
      <c r="I31" s="89"/>
      <c r="J31" s="89"/>
      <c r="K31" s="106" t="str">
        <f t="shared" si="0"/>
        <v>-</v>
      </c>
      <c r="L31" s="106" t="str">
        <f t="shared" si="6"/>
        <v>-</v>
      </c>
    </row>
    <row r="32" spans="1:12" ht="18.75">
      <c r="A32" s="141"/>
      <c r="B32" s="96">
        <v>400</v>
      </c>
      <c r="C32" s="89">
        <v>0</v>
      </c>
      <c r="D32" s="89">
        <v>0</v>
      </c>
      <c r="E32" s="89">
        <v>0</v>
      </c>
      <c r="F32" s="106" t="str">
        <f t="shared" si="2"/>
        <v>-</v>
      </c>
      <c r="G32" s="107">
        <v>0</v>
      </c>
      <c r="H32" s="106" t="str">
        <f t="shared" si="4"/>
        <v>-</v>
      </c>
      <c r="I32" s="89">
        <v>0</v>
      </c>
      <c r="J32" s="89">
        <v>0</v>
      </c>
      <c r="K32" s="106" t="str">
        <f t="shared" si="0"/>
        <v>-</v>
      </c>
      <c r="L32" s="106" t="str">
        <f t="shared" si="6"/>
        <v>-</v>
      </c>
    </row>
    <row r="33" spans="1:12" ht="18.75">
      <c r="A33" s="141"/>
      <c r="B33" s="96">
        <v>610</v>
      </c>
      <c r="C33" s="89"/>
      <c r="D33" s="89"/>
      <c r="E33" s="89"/>
      <c r="F33" s="106" t="str">
        <f t="shared" si="2"/>
        <v>-</v>
      </c>
      <c r="G33" s="107"/>
      <c r="H33" s="106" t="str">
        <f t="shared" si="4"/>
        <v>-</v>
      </c>
      <c r="I33" s="89"/>
      <c r="J33" s="89"/>
      <c r="K33" s="106" t="str">
        <f t="shared" si="0"/>
        <v>-</v>
      </c>
      <c r="L33" s="106" t="str">
        <f t="shared" si="6"/>
        <v>-</v>
      </c>
    </row>
    <row r="34" spans="1:12" ht="18.75">
      <c r="A34" s="141"/>
      <c r="B34" s="96">
        <v>620</v>
      </c>
      <c r="C34" s="89">
        <v>4965.8247000000001</v>
      </c>
      <c r="D34" s="89">
        <v>13391.3192</v>
      </c>
      <c r="E34" s="89">
        <v>13391.3192</v>
      </c>
      <c r="F34" s="106">
        <f t="shared" si="2"/>
        <v>2.6966959184040467</v>
      </c>
      <c r="G34" s="107">
        <v>36283.137999999999</v>
      </c>
      <c r="H34" s="106">
        <f t="shared" si="4"/>
        <v>2.7094521053609117</v>
      </c>
      <c r="I34" s="89">
        <v>5736.1548000000003</v>
      </c>
      <c r="J34" s="89">
        <v>17275.360199999999</v>
      </c>
      <c r="K34" s="106">
        <f t="shared" si="0"/>
        <v>0.47612640891204061</v>
      </c>
      <c r="L34" s="106">
        <f t="shared" si="6"/>
        <v>3.0116621329675408</v>
      </c>
    </row>
    <row r="35" spans="1:12" ht="18.75">
      <c r="A35" s="141"/>
      <c r="B35" s="96" t="s">
        <v>287</v>
      </c>
      <c r="C35" s="89">
        <v>89296.467600000004</v>
      </c>
      <c r="D35" s="89">
        <v>52149.538699999997</v>
      </c>
      <c r="E35" s="89">
        <v>47306.510699999999</v>
      </c>
      <c r="F35" s="106">
        <f t="shared" si="2"/>
        <v>0.52976911597340715</v>
      </c>
      <c r="G35" s="107">
        <v>21842</v>
      </c>
      <c r="H35" s="106">
        <f t="shared" si="4"/>
        <v>0.46171234523116078</v>
      </c>
      <c r="I35" s="89">
        <v>2346.0477000000001</v>
      </c>
      <c r="J35" s="89">
        <v>770</v>
      </c>
      <c r="K35" s="106">
        <f t="shared" si="0"/>
        <v>3.5253181943045511E-2</v>
      </c>
      <c r="L35" s="106">
        <f t="shared" si="6"/>
        <v>0.328211570463806</v>
      </c>
    </row>
    <row r="36" spans="1:12" ht="18.75">
      <c r="A36" s="141" t="s">
        <v>290</v>
      </c>
      <c r="B36" s="96" t="s">
        <v>286</v>
      </c>
      <c r="C36" s="89">
        <f>SUM(C37:C45)</f>
        <v>102836.7463</v>
      </c>
      <c r="D36" s="89">
        <f>SUM(D37:D45)</f>
        <v>149385.50169999999</v>
      </c>
      <c r="E36" s="89">
        <f>SUM(E37:E45)</f>
        <v>94439.519199999995</v>
      </c>
      <c r="F36" s="106">
        <f t="shared" si="2"/>
        <v>0.91834409972965081</v>
      </c>
      <c r="G36" s="89">
        <f>SUM(G37:G45)</f>
        <v>61568.3393</v>
      </c>
      <c r="H36" s="106">
        <f t="shared" si="4"/>
        <v>0.6519340613076734</v>
      </c>
      <c r="I36" s="89">
        <f>SUM(I37:I45)</f>
        <v>9161.7018000000007</v>
      </c>
      <c r="J36" s="89">
        <f>SUM(J37:J45)</f>
        <v>36617.520900000003</v>
      </c>
      <c r="K36" s="106">
        <f t="shared" si="0"/>
        <v>0.59474595735928848</v>
      </c>
      <c r="L36" s="106">
        <f t="shared" si="6"/>
        <v>3.996803399560549</v>
      </c>
    </row>
    <row r="37" spans="1:12" ht="18.75">
      <c r="A37" s="141"/>
      <c r="B37" s="96">
        <v>110</v>
      </c>
      <c r="C37" s="89"/>
      <c r="D37" s="89"/>
      <c r="E37" s="89"/>
      <c r="F37" s="106" t="str">
        <f t="shared" si="2"/>
        <v>-</v>
      </c>
      <c r="G37" s="107"/>
      <c r="H37" s="106" t="str">
        <f t="shared" si="4"/>
        <v>-</v>
      </c>
      <c r="I37" s="89"/>
      <c r="J37" s="89"/>
      <c r="K37" s="106" t="str">
        <f t="shared" si="0"/>
        <v>-</v>
      </c>
      <c r="L37" s="106" t="str">
        <f t="shared" si="6"/>
        <v>-</v>
      </c>
    </row>
    <row r="38" spans="1:12" ht="18.75">
      <c r="A38" s="141"/>
      <c r="B38" s="96">
        <v>120</v>
      </c>
      <c r="C38" s="89"/>
      <c r="D38" s="89"/>
      <c r="E38" s="89"/>
      <c r="F38" s="106" t="str">
        <f t="shared" si="2"/>
        <v>-</v>
      </c>
      <c r="G38" s="107"/>
      <c r="H38" s="106" t="str">
        <f t="shared" si="4"/>
        <v>-</v>
      </c>
      <c r="I38" s="89"/>
      <c r="J38" s="89"/>
      <c r="K38" s="106" t="str">
        <f t="shared" si="0"/>
        <v>-</v>
      </c>
      <c r="L38" s="106" t="str">
        <f t="shared" si="6"/>
        <v>-</v>
      </c>
    </row>
    <row r="39" spans="1:12" ht="18.75">
      <c r="A39" s="141"/>
      <c r="B39" s="96">
        <v>240</v>
      </c>
      <c r="C39" s="89">
        <v>34000.646200000003</v>
      </c>
      <c r="D39" s="89">
        <v>30133.074000000001</v>
      </c>
      <c r="E39" s="89">
        <v>30132.973999999998</v>
      </c>
      <c r="F39" s="106">
        <f t="shared" si="2"/>
        <v>0.88624709726840412</v>
      </c>
      <c r="G39" s="107">
        <v>12965.7138</v>
      </c>
      <c r="H39" s="106">
        <f t="shared" si="4"/>
        <v>0.43028324386434608</v>
      </c>
      <c r="I39" s="89">
        <v>8511.7018000000007</v>
      </c>
      <c r="J39" s="89">
        <v>9976.2738000000008</v>
      </c>
      <c r="K39" s="106">
        <f t="shared" si="0"/>
        <v>0.76943498475186156</v>
      </c>
      <c r="L39" s="106">
        <f t="shared" si="6"/>
        <v>1.1720657084109785</v>
      </c>
    </row>
    <row r="40" spans="1:12" ht="18.75">
      <c r="A40" s="141"/>
      <c r="B40" s="96">
        <v>243</v>
      </c>
      <c r="C40" s="89">
        <v>68836.100099999996</v>
      </c>
      <c r="D40" s="89">
        <v>119252.4277</v>
      </c>
      <c r="E40" s="89">
        <v>64306.5452</v>
      </c>
      <c r="F40" s="106">
        <f t="shared" si="2"/>
        <v>0.93419797325211928</v>
      </c>
      <c r="G40" s="107">
        <v>48602.625500000002</v>
      </c>
      <c r="H40" s="106">
        <f t="shared" si="4"/>
        <v>0.75579593568338677</v>
      </c>
      <c r="I40" s="89">
        <v>650</v>
      </c>
      <c r="J40" s="89">
        <v>26641.247100000001</v>
      </c>
      <c r="K40" s="106">
        <f t="shared" si="0"/>
        <v>0.54814419644881118</v>
      </c>
      <c r="L40" s="106">
        <f t="shared" si="6"/>
        <v>40.986533999999999</v>
      </c>
    </row>
    <row r="41" spans="1:12" ht="18.75">
      <c r="A41" s="141"/>
      <c r="B41" s="96">
        <v>300</v>
      </c>
      <c r="C41" s="89"/>
      <c r="D41" s="89"/>
      <c r="E41" s="89"/>
      <c r="F41" s="106" t="str">
        <f t="shared" si="2"/>
        <v>-</v>
      </c>
      <c r="G41" s="107"/>
      <c r="H41" s="106" t="str">
        <f t="shared" si="4"/>
        <v>-</v>
      </c>
      <c r="I41" s="89"/>
      <c r="J41" s="89"/>
      <c r="K41" s="106" t="str">
        <f t="shared" si="0"/>
        <v>-</v>
      </c>
      <c r="L41" s="106" t="str">
        <f t="shared" si="6"/>
        <v>-</v>
      </c>
    </row>
    <row r="42" spans="1:12" ht="18.75">
      <c r="A42" s="141"/>
      <c r="B42" s="96">
        <v>400</v>
      </c>
      <c r="C42" s="89">
        <v>0</v>
      </c>
      <c r="D42" s="89">
        <v>0</v>
      </c>
      <c r="E42" s="89">
        <v>0</v>
      </c>
      <c r="F42" s="106" t="str">
        <f t="shared" si="2"/>
        <v>-</v>
      </c>
      <c r="G42" s="107">
        <v>0</v>
      </c>
      <c r="H42" s="106" t="str">
        <f t="shared" si="4"/>
        <v>-</v>
      </c>
      <c r="I42" s="89">
        <v>0</v>
      </c>
      <c r="J42" s="89">
        <v>0</v>
      </c>
      <c r="K42" s="106" t="str">
        <f t="shared" si="0"/>
        <v>-</v>
      </c>
      <c r="L42" s="106" t="str">
        <f t="shared" si="6"/>
        <v>-</v>
      </c>
    </row>
    <row r="43" spans="1:12" ht="18.75">
      <c r="A43" s="141"/>
      <c r="B43" s="96">
        <v>610</v>
      </c>
      <c r="C43" s="89"/>
      <c r="D43" s="89"/>
      <c r="E43" s="89"/>
      <c r="F43" s="106" t="str">
        <f t="shared" si="2"/>
        <v>-</v>
      </c>
      <c r="G43" s="107"/>
      <c r="H43" s="106" t="str">
        <f t="shared" si="4"/>
        <v>-</v>
      </c>
      <c r="I43" s="89"/>
      <c r="J43" s="89"/>
      <c r="K43" s="106" t="str">
        <f t="shared" si="0"/>
        <v>-</v>
      </c>
      <c r="L43" s="106" t="str">
        <f t="shared" si="6"/>
        <v>-</v>
      </c>
    </row>
    <row r="44" spans="1:12" ht="18.75">
      <c r="A44" s="141"/>
      <c r="B44" s="96">
        <v>620</v>
      </c>
      <c r="C44" s="89"/>
      <c r="D44" s="89"/>
      <c r="E44" s="89"/>
      <c r="F44" s="106" t="str">
        <f t="shared" si="2"/>
        <v>-</v>
      </c>
      <c r="G44" s="107"/>
      <c r="H44" s="106" t="str">
        <f t="shared" si="4"/>
        <v>-</v>
      </c>
      <c r="I44" s="89"/>
      <c r="J44" s="89"/>
      <c r="K44" s="106" t="str">
        <f t="shared" si="0"/>
        <v>-</v>
      </c>
      <c r="L44" s="106" t="str">
        <f t="shared" si="6"/>
        <v>-</v>
      </c>
    </row>
    <row r="45" spans="1:12" ht="18.75">
      <c r="A45" s="141"/>
      <c r="B45" s="96" t="s">
        <v>287</v>
      </c>
      <c r="C45" s="89"/>
      <c r="D45" s="89"/>
      <c r="E45" s="89"/>
      <c r="F45" s="106" t="str">
        <f t="shared" si="2"/>
        <v>-</v>
      </c>
      <c r="G45" s="107"/>
      <c r="H45" s="106" t="str">
        <f t="shared" si="4"/>
        <v>-</v>
      </c>
      <c r="I45" s="89"/>
      <c r="J45" s="89"/>
      <c r="K45" s="106" t="str">
        <f t="shared" si="0"/>
        <v>-</v>
      </c>
      <c r="L45" s="106" t="str">
        <f t="shared" si="6"/>
        <v>-</v>
      </c>
    </row>
    <row r="46" spans="1:12" ht="18.75">
      <c r="A46" s="141" t="s">
        <v>291</v>
      </c>
      <c r="B46" s="96" t="s">
        <v>286</v>
      </c>
      <c r="C46" s="89">
        <f>C26-C36</f>
        <v>103771.6384</v>
      </c>
      <c r="D46" s="89">
        <f t="shared" ref="D46:E46" si="7">D26-D36</f>
        <v>184917.28349999999</v>
      </c>
      <c r="E46" s="89">
        <f t="shared" si="7"/>
        <v>90214.976899999994</v>
      </c>
      <c r="F46" s="106">
        <f t="shared" si="2"/>
        <v>0.86936062965736116</v>
      </c>
      <c r="G46" s="89">
        <f t="shared" ref="G46:G55" si="8">G26-G36</f>
        <v>178719.22720000002</v>
      </c>
      <c r="H46" s="106">
        <f t="shared" si="4"/>
        <v>1.9810372217697707</v>
      </c>
      <c r="I46" s="89">
        <f t="shared" ref="I46:J46" si="9">I26-I36</f>
        <v>19510.752500000002</v>
      </c>
      <c r="J46" s="89">
        <f t="shared" si="9"/>
        <v>23904.589599999992</v>
      </c>
      <c r="K46" s="106">
        <f t="shared" si="0"/>
        <v>0.1337549964517751</v>
      </c>
      <c r="L46" s="106">
        <f t="shared" si="6"/>
        <v>1.2252008014555045</v>
      </c>
    </row>
    <row r="47" spans="1:12" ht="18.75">
      <c r="A47" s="141"/>
      <c r="B47" s="96">
        <v>110</v>
      </c>
      <c r="C47" s="89">
        <f t="shared" ref="C47:E55" si="10">C27-C37</f>
        <v>0</v>
      </c>
      <c r="D47" s="89">
        <f t="shared" si="10"/>
        <v>0</v>
      </c>
      <c r="E47" s="89">
        <f t="shared" si="10"/>
        <v>0</v>
      </c>
      <c r="F47" s="106" t="str">
        <f t="shared" si="2"/>
        <v>-</v>
      </c>
      <c r="G47" s="89">
        <f t="shared" si="8"/>
        <v>0</v>
      </c>
      <c r="H47" s="106" t="str">
        <f t="shared" si="4"/>
        <v>-</v>
      </c>
      <c r="I47" s="89">
        <f t="shared" ref="I47:J47" si="11">I27-I37</f>
        <v>0</v>
      </c>
      <c r="J47" s="89">
        <f t="shared" si="11"/>
        <v>0</v>
      </c>
      <c r="K47" s="106" t="str">
        <f t="shared" si="0"/>
        <v>-</v>
      </c>
      <c r="L47" s="106" t="str">
        <f t="shared" si="6"/>
        <v>-</v>
      </c>
    </row>
    <row r="48" spans="1:12" ht="18.75">
      <c r="A48" s="141"/>
      <c r="B48" s="96">
        <v>120</v>
      </c>
      <c r="C48" s="89">
        <f t="shared" si="10"/>
        <v>6158.4179000000004</v>
      </c>
      <c r="D48" s="89">
        <f t="shared" si="10"/>
        <v>7254.9296999999997</v>
      </c>
      <c r="E48" s="89">
        <f t="shared" si="10"/>
        <v>7182.1782999999996</v>
      </c>
      <c r="F48" s="106">
        <f t="shared" si="2"/>
        <v>1.1662375656578938</v>
      </c>
      <c r="G48" s="89">
        <f t="shared" si="8"/>
        <v>6904.3</v>
      </c>
      <c r="H48" s="106">
        <f t="shared" si="4"/>
        <v>0.96131002484302019</v>
      </c>
      <c r="I48" s="89">
        <f t="shared" ref="I48:J48" si="12">I28-I38</f>
        <v>3192.2186000000002</v>
      </c>
      <c r="J48" s="89">
        <f t="shared" si="12"/>
        <v>3866.9919</v>
      </c>
      <c r="K48" s="106">
        <f t="shared" si="0"/>
        <v>0.56008457048506</v>
      </c>
      <c r="L48" s="106">
        <f t="shared" si="6"/>
        <v>1.2113806679780639</v>
      </c>
    </row>
    <row r="49" spans="1:12" ht="18.75">
      <c r="A49" s="141"/>
      <c r="B49" s="96">
        <v>240</v>
      </c>
      <c r="C49" s="89">
        <f t="shared" si="10"/>
        <v>3350.9281999999948</v>
      </c>
      <c r="D49" s="89">
        <f t="shared" si="10"/>
        <v>112121.49590000001</v>
      </c>
      <c r="E49" s="89">
        <f t="shared" si="10"/>
        <v>22334.968700000001</v>
      </c>
      <c r="F49" s="106">
        <f t="shared" si="2"/>
        <v>6.6653080480805391</v>
      </c>
      <c r="G49" s="89">
        <f t="shared" si="8"/>
        <v>30822.136000000006</v>
      </c>
      <c r="H49" s="106">
        <f t="shared" si="4"/>
        <v>1.3799945911721829</v>
      </c>
      <c r="I49" s="89">
        <f t="shared" ref="I49:J49" si="13">I29-I39</f>
        <v>8236.3314000000009</v>
      </c>
      <c r="J49" s="89">
        <f t="shared" si="13"/>
        <v>1992.2374999999993</v>
      </c>
      <c r="K49" s="106">
        <f t="shared" si="0"/>
        <v>6.4636581319347852E-2</v>
      </c>
      <c r="L49" s="106">
        <f t="shared" si="6"/>
        <v>0.24188408688849006</v>
      </c>
    </row>
    <row r="50" spans="1:12" ht="18.75">
      <c r="A50" s="141"/>
      <c r="B50" s="96">
        <v>243</v>
      </c>
      <c r="C50" s="89">
        <f t="shared" si="10"/>
        <v>0</v>
      </c>
      <c r="D50" s="89">
        <f t="shared" si="10"/>
        <v>0</v>
      </c>
      <c r="E50" s="89">
        <f t="shared" si="10"/>
        <v>0</v>
      </c>
      <c r="F50" s="106" t="str">
        <f t="shared" si="2"/>
        <v>-</v>
      </c>
      <c r="G50" s="89">
        <f t="shared" si="8"/>
        <v>82867.653200000001</v>
      </c>
      <c r="H50" s="106" t="str">
        <f t="shared" si="4"/>
        <v>-</v>
      </c>
      <c r="I50" s="89">
        <f t="shared" ref="I50:J50" si="14">I30-I40</f>
        <v>0</v>
      </c>
      <c r="J50" s="89">
        <f t="shared" si="14"/>
        <v>0</v>
      </c>
      <c r="K50" s="106">
        <f t="shared" si="0"/>
        <v>0</v>
      </c>
      <c r="L50" s="106" t="str">
        <f t="shared" si="6"/>
        <v>-</v>
      </c>
    </row>
    <row r="51" spans="1:12" ht="18.75">
      <c r="A51" s="141"/>
      <c r="B51" s="96">
        <v>300</v>
      </c>
      <c r="C51" s="89">
        <f t="shared" si="10"/>
        <v>0</v>
      </c>
      <c r="D51" s="89">
        <f t="shared" si="10"/>
        <v>0</v>
      </c>
      <c r="E51" s="89">
        <f t="shared" si="10"/>
        <v>0</v>
      </c>
      <c r="F51" s="106" t="str">
        <f t="shared" si="2"/>
        <v>-</v>
      </c>
      <c r="G51" s="89">
        <f t="shared" si="8"/>
        <v>0</v>
      </c>
      <c r="H51" s="106" t="str">
        <f t="shared" si="4"/>
        <v>-</v>
      </c>
      <c r="I51" s="89">
        <f t="shared" ref="I51:J51" si="15">I31-I41</f>
        <v>0</v>
      </c>
      <c r="J51" s="89">
        <f t="shared" si="15"/>
        <v>0</v>
      </c>
      <c r="K51" s="106" t="str">
        <f t="shared" si="0"/>
        <v>-</v>
      </c>
      <c r="L51" s="106" t="str">
        <f t="shared" si="6"/>
        <v>-</v>
      </c>
    </row>
    <row r="52" spans="1:12" ht="18.75">
      <c r="A52" s="141"/>
      <c r="B52" s="96">
        <v>400</v>
      </c>
      <c r="C52" s="89">
        <f t="shared" si="10"/>
        <v>0</v>
      </c>
      <c r="D52" s="89">
        <f t="shared" si="10"/>
        <v>0</v>
      </c>
      <c r="E52" s="89">
        <f t="shared" si="10"/>
        <v>0</v>
      </c>
      <c r="F52" s="106" t="str">
        <f t="shared" si="2"/>
        <v>-</v>
      </c>
      <c r="G52" s="89">
        <f t="shared" si="8"/>
        <v>0</v>
      </c>
      <c r="H52" s="106" t="str">
        <f t="shared" si="4"/>
        <v>-</v>
      </c>
      <c r="I52" s="89">
        <f t="shared" ref="I52:J52" si="16">I32-I42</f>
        <v>0</v>
      </c>
      <c r="J52" s="89">
        <f t="shared" si="16"/>
        <v>0</v>
      </c>
      <c r="K52" s="106" t="str">
        <f t="shared" si="0"/>
        <v>-</v>
      </c>
      <c r="L52" s="106" t="str">
        <f t="shared" si="6"/>
        <v>-</v>
      </c>
    </row>
    <row r="53" spans="1:12" ht="18.75">
      <c r="A53" s="141"/>
      <c r="B53" s="96">
        <v>610</v>
      </c>
      <c r="C53" s="89">
        <f t="shared" si="10"/>
        <v>0</v>
      </c>
      <c r="D53" s="89">
        <f t="shared" si="10"/>
        <v>0</v>
      </c>
      <c r="E53" s="89">
        <f t="shared" si="10"/>
        <v>0</v>
      </c>
      <c r="F53" s="106" t="str">
        <f t="shared" si="2"/>
        <v>-</v>
      </c>
      <c r="G53" s="89">
        <f t="shared" si="8"/>
        <v>0</v>
      </c>
      <c r="H53" s="106" t="str">
        <f t="shared" si="4"/>
        <v>-</v>
      </c>
      <c r="I53" s="89">
        <f t="shared" ref="I53:J53" si="17">I33-I43</f>
        <v>0</v>
      </c>
      <c r="J53" s="89">
        <f t="shared" si="17"/>
        <v>0</v>
      </c>
      <c r="K53" s="106" t="str">
        <f t="shared" si="0"/>
        <v>-</v>
      </c>
      <c r="L53" s="106" t="str">
        <f t="shared" si="6"/>
        <v>-</v>
      </c>
    </row>
    <row r="54" spans="1:12" ht="18.75">
      <c r="A54" s="141"/>
      <c r="B54" s="96">
        <v>620</v>
      </c>
      <c r="C54" s="89">
        <f t="shared" si="10"/>
        <v>4965.8247000000001</v>
      </c>
      <c r="D54" s="89">
        <f t="shared" si="10"/>
        <v>13391.3192</v>
      </c>
      <c r="E54" s="89">
        <f t="shared" si="10"/>
        <v>13391.3192</v>
      </c>
      <c r="F54" s="106">
        <f t="shared" si="2"/>
        <v>2.6966959184040467</v>
      </c>
      <c r="G54" s="89">
        <f t="shared" si="8"/>
        <v>36283.137999999999</v>
      </c>
      <c r="H54" s="106">
        <f t="shared" si="4"/>
        <v>2.7094521053609117</v>
      </c>
      <c r="I54" s="89">
        <f t="shared" ref="I54:J54" si="18">I34-I44</f>
        <v>5736.1548000000003</v>
      </c>
      <c r="J54" s="89">
        <f t="shared" si="18"/>
        <v>17275.360199999999</v>
      </c>
      <c r="K54" s="106">
        <f t="shared" si="0"/>
        <v>0.47612640891204061</v>
      </c>
      <c r="L54" s="106">
        <f t="shared" si="6"/>
        <v>3.0116621329675408</v>
      </c>
    </row>
    <row r="55" spans="1:12" ht="18.75">
      <c r="A55" s="141"/>
      <c r="B55" s="96" t="s">
        <v>287</v>
      </c>
      <c r="C55" s="89">
        <f t="shared" si="10"/>
        <v>89296.467600000004</v>
      </c>
      <c r="D55" s="89">
        <f t="shared" si="10"/>
        <v>52149.538699999997</v>
      </c>
      <c r="E55" s="89">
        <f t="shared" si="10"/>
        <v>47306.510699999999</v>
      </c>
      <c r="F55" s="106">
        <f t="shared" si="2"/>
        <v>0.52976911597340715</v>
      </c>
      <c r="G55" s="89">
        <f t="shared" si="8"/>
        <v>21842</v>
      </c>
      <c r="H55" s="106">
        <f t="shared" si="4"/>
        <v>0.46171234523116078</v>
      </c>
      <c r="I55" s="89">
        <f t="shared" ref="I55:J55" si="19">I35-I45</f>
        <v>2346.0477000000001</v>
      </c>
      <c r="J55" s="89">
        <f t="shared" si="19"/>
        <v>770</v>
      </c>
      <c r="K55" s="106">
        <f t="shared" si="0"/>
        <v>3.5253181943045511E-2</v>
      </c>
      <c r="L55" s="106">
        <f t="shared" si="6"/>
        <v>0.328211570463806</v>
      </c>
    </row>
    <row r="56" spans="1:12" ht="18.75">
      <c r="A56" s="141" t="s">
        <v>292</v>
      </c>
      <c r="B56" s="96" t="s">
        <v>286</v>
      </c>
      <c r="C56" s="89">
        <f>SUM(C57:C65)</f>
        <v>389051.52620000002</v>
      </c>
      <c r="D56" s="89">
        <f>SUM(D57:D65)</f>
        <v>911251.7611</v>
      </c>
      <c r="E56" s="89">
        <f>SUM(E57:E65)</f>
        <v>707406.9007</v>
      </c>
      <c r="F56" s="106">
        <f t="shared" si="2"/>
        <v>1.818285890327912</v>
      </c>
      <c r="G56" s="89">
        <f>SUM(G57:G65)</f>
        <v>1062683.6973999999</v>
      </c>
      <c r="H56" s="106">
        <f t="shared" si="4"/>
        <v>1.5022241037632558</v>
      </c>
      <c r="I56" s="89">
        <f>SUM(I57:I65)</f>
        <v>151845.60579999999</v>
      </c>
      <c r="J56" s="89">
        <f>SUM(J57:J65)</f>
        <v>493708.30390000006</v>
      </c>
      <c r="K56" s="106">
        <f t="shared" si="0"/>
        <v>0.46458631586042443</v>
      </c>
      <c r="L56" s="106">
        <f t="shared" si="6"/>
        <v>3.2513835438233016</v>
      </c>
    </row>
    <row r="57" spans="1:12" ht="18.75">
      <c r="A57" s="141"/>
      <c r="B57" s="96">
        <v>110</v>
      </c>
      <c r="C57" s="89">
        <v>11399.8547</v>
      </c>
      <c r="D57" s="89">
        <v>0</v>
      </c>
      <c r="E57" s="89">
        <v>0</v>
      </c>
      <c r="F57" s="106">
        <f t="shared" si="2"/>
        <v>0</v>
      </c>
      <c r="G57" s="107">
        <v>0</v>
      </c>
      <c r="H57" s="106" t="str">
        <f t="shared" si="4"/>
        <v>-</v>
      </c>
      <c r="I57" s="89">
        <v>0</v>
      </c>
      <c r="J57" s="89">
        <v>0</v>
      </c>
      <c r="K57" s="106" t="str">
        <f t="shared" si="0"/>
        <v>-</v>
      </c>
      <c r="L57" s="106" t="str">
        <f t="shared" si="6"/>
        <v>-</v>
      </c>
    </row>
    <row r="58" spans="1:12" ht="18.75">
      <c r="A58" s="141"/>
      <c r="B58" s="96">
        <v>120</v>
      </c>
      <c r="C58" s="89"/>
      <c r="D58" s="89"/>
      <c r="E58" s="89"/>
      <c r="F58" s="106" t="str">
        <f t="shared" si="2"/>
        <v>-</v>
      </c>
      <c r="G58" s="107"/>
      <c r="H58" s="106" t="str">
        <f t="shared" si="4"/>
        <v>-</v>
      </c>
      <c r="I58" s="89"/>
      <c r="J58" s="89"/>
      <c r="K58" s="106" t="str">
        <f t="shared" si="0"/>
        <v>-</v>
      </c>
      <c r="L58" s="106" t="str">
        <f t="shared" si="6"/>
        <v>-</v>
      </c>
    </row>
    <row r="59" spans="1:12" ht="18.75">
      <c r="A59" s="141"/>
      <c r="B59" s="96">
        <v>240</v>
      </c>
      <c r="C59" s="89">
        <v>161406.0178</v>
      </c>
      <c r="D59" s="89">
        <v>200589.48329999999</v>
      </c>
      <c r="E59" s="89">
        <v>159276.3529</v>
      </c>
      <c r="F59" s="106">
        <f t="shared" si="2"/>
        <v>0.98680554214131655</v>
      </c>
      <c r="G59" s="107">
        <v>111476.7123</v>
      </c>
      <c r="H59" s="106">
        <f t="shared" si="4"/>
        <v>0.69989493273988701</v>
      </c>
      <c r="I59" s="89">
        <v>61647.276100000003</v>
      </c>
      <c r="J59" s="89">
        <v>59688.634899999997</v>
      </c>
      <c r="K59" s="106">
        <f t="shared" si="0"/>
        <v>0.53543591005239932</v>
      </c>
      <c r="L59" s="106">
        <f t="shared" si="6"/>
        <v>0.96822826045350596</v>
      </c>
    </row>
    <row r="60" spans="1:12" ht="18.75">
      <c r="A60" s="141"/>
      <c r="B60" s="96">
        <v>243</v>
      </c>
      <c r="C60" s="89">
        <v>55493.824999999997</v>
      </c>
      <c r="D60" s="89">
        <v>42188.086499999998</v>
      </c>
      <c r="E60" s="89">
        <v>39743.988599999997</v>
      </c>
      <c r="F60" s="106">
        <f t="shared" si="2"/>
        <v>0.71618758663689153</v>
      </c>
      <c r="G60" s="107">
        <v>91275.252999999997</v>
      </c>
      <c r="H60" s="106">
        <f t="shared" si="4"/>
        <v>2.2965800921148616</v>
      </c>
      <c r="I60" s="89">
        <v>135.0514</v>
      </c>
      <c r="J60" s="89">
        <v>8219.8510000000006</v>
      </c>
      <c r="K60" s="106">
        <f t="shared" si="0"/>
        <v>9.0055636438498843E-2</v>
      </c>
      <c r="L60" s="106">
        <f t="shared" si="6"/>
        <v>60.864611547899543</v>
      </c>
    </row>
    <row r="61" spans="1:12" ht="18.75">
      <c r="A61" s="141"/>
      <c r="B61" s="96">
        <v>300</v>
      </c>
      <c r="C61" s="89"/>
      <c r="D61" s="89"/>
      <c r="E61" s="89"/>
      <c r="F61" s="106" t="str">
        <f t="shared" si="2"/>
        <v>-</v>
      </c>
      <c r="G61" s="107"/>
      <c r="H61" s="106" t="str">
        <f t="shared" si="4"/>
        <v>-</v>
      </c>
      <c r="I61" s="89"/>
      <c r="J61" s="89"/>
      <c r="K61" s="106" t="str">
        <f t="shared" si="0"/>
        <v>-</v>
      </c>
      <c r="L61" s="106" t="str">
        <f t="shared" si="6"/>
        <v>-</v>
      </c>
    </row>
    <row r="62" spans="1:12" ht="18.75">
      <c r="A62" s="141"/>
      <c r="B62" s="96">
        <v>400</v>
      </c>
      <c r="C62" s="89">
        <v>61997.96</v>
      </c>
      <c r="D62" s="89">
        <v>472261.72480000003</v>
      </c>
      <c r="E62" s="89">
        <v>319893.83199999999</v>
      </c>
      <c r="F62" s="106">
        <f t="shared" si="2"/>
        <v>5.1597477078278056</v>
      </c>
      <c r="G62" s="107">
        <v>598517.61219999997</v>
      </c>
      <c r="H62" s="106">
        <f t="shared" si="4"/>
        <v>1.8709882852633433</v>
      </c>
      <c r="I62" s="89">
        <v>20168.832399999999</v>
      </c>
      <c r="J62" s="89">
        <v>288799.32939999999</v>
      </c>
      <c r="K62" s="106">
        <f t="shared" si="0"/>
        <v>0.48252436271415039</v>
      </c>
      <c r="L62" s="106">
        <f t="shared" si="6"/>
        <v>14.319090152189474</v>
      </c>
    </row>
    <row r="63" spans="1:12" ht="18.75">
      <c r="A63" s="141"/>
      <c r="B63" s="96">
        <v>610</v>
      </c>
      <c r="C63" s="89"/>
      <c r="D63" s="89"/>
      <c r="E63" s="89"/>
      <c r="F63" s="106" t="str">
        <f t="shared" si="2"/>
        <v>-</v>
      </c>
      <c r="G63" s="107"/>
      <c r="H63" s="106" t="str">
        <f t="shared" si="4"/>
        <v>-</v>
      </c>
      <c r="I63" s="89"/>
      <c r="J63" s="89"/>
      <c r="K63" s="106" t="str">
        <f t="shared" si="0"/>
        <v>-</v>
      </c>
      <c r="L63" s="106" t="str">
        <f t="shared" si="6"/>
        <v>-</v>
      </c>
    </row>
    <row r="64" spans="1:12" ht="18.75">
      <c r="A64" s="141"/>
      <c r="B64" s="96">
        <v>620</v>
      </c>
      <c r="C64" s="89">
        <v>83488.923699999999</v>
      </c>
      <c r="D64" s="89">
        <v>160609.66339999999</v>
      </c>
      <c r="E64" s="89">
        <v>159362.40169999999</v>
      </c>
      <c r="F64" s="106">
        <f t="shared" si="2"/>
        <v>1.9087849577823697</v>
      </c>
      <c r="G64" s="107">
        <v>217861.8639</v>
      </c>
      <c r="H64" s="106">
        <f t="shared" si="4"/>
        <v>1.3670844664485251</v>
      </c>
      <c r="I64" s="89">
        <v>67789.391499999998</v>
      </c>
      <c r="J64" s="89">
        <v>116621.5742</v>
      </c>
      <c r="K64" s="106">
        <f t="shared" si="0"/>
        <v>0.53530054371301106</v>
      </c>
      <c r="L64" s="106">
        <f t="shared" si="6"/>
        <v>1.7203513945098623</v>
      </c>
    </row>
    <row r="65" spans="1:12" ht="18.75">
      <c r="A65" s="141"/>
      <c r="B65" s="96" t="s">
        <v>287</v>
      </c>
      <c r="C65" s="89">
        <v>15264.945</v>
      </c>
      <c r="D65" s="89">
        <v>35602.803099999997</v>
      </c>
      <c r="E65" s="89">
        <v>29130.325499999999</v>
      </c>
      <c r="F65" s="106">
        <f t="shared" si="2"/>
        <v>1.9083151298612606</v>
      </c>
      <c r="G65" s="107">
        <v>43552.256000000001</v>
      </c>
      <c r="H65" s="106">
        <f t="shared" si="4"/>
        <v>1.4950830535690376</v>
      </c>
      <c r="I65" s="89">
        <v>2105.0544</v>
      </c>
      <c r="J65" s="89">
        <v>20378.914400000001</v>
      </c>
      <c r="K65" s="106">
        <f t="shared" si="0"/>
        <v>0.46791868600331521</v>
      </c>
      <c r="L65" s="106">
        <f t="shared" si="6"/>
        <v>9.6809443024370303</v>
      </c>
    </row>
    <row r="66" spans="1:12" ht="18.75">
      <c r="A66" s="141" t="s">
        <v>293</v>
      </c>
      <c r="B66" s="96" t="s">
        <v>286</v>
      </c>
      <c r="C66" s="89">
        <f>SUM(C67:C75)</f>
        <v>7290.3207000000002</v>
      </c>
      <c r="D66" s="89">
        <f>SUM(D67:D75)</f>
        <v>16311.5483</v>
      </c>
      <c r="E66" s="89">
        <f>SUM(E67:E75)</f>
        <v>8403.4694</v>
      </c>
      <c r="F66" s="106">
        <f t="shared" si="2"/>
        <v>1.1526885778838234</v>
      </c>
      <c r="G66" s="89">
        <f>SUM(G67:G75)</f>
        <v>38312.805</v>
      </c>
      <c r="H66" s="106">
        <f t="shared" si="4"/>
        <v>4.5591651705187388</v>
      </c>
      <c r="I66" s="89">
        <f>SUM(I67:I75)</f>
        <v>1120.3298</v>
      </c>
      <c r="J66" s="89">
        <f>SUM(J67:J75)</f>
        <v>14221.029999999999</v>
      </c>
      <c r="K66" s="106">
        <f t="shared" si="0"/>
        <v>0.37118216742418098</v>
      </c>
      <c r="L66" s="106">
        <f t="shared" si="6"/>
        <v>12.693610399366328</v>
      </c>
    </row>
    <row r="67" spans="1:12" ht="18.75">
      <c r="A67" s="141"/>
      <c r="B67" s="96">
        <v>110</v>
      </c>
      <c r="C67" s="89"/>
      <c r="D67" s="89"/>
      <c r="E67" s="89"/>
      <c r="F67" s="106" t="str">
        <f t="shared" si="2"/>
        <v>-</v>
      </c>
      <c r="G67" s="107"/>
      <c r="H67" s="106" t="str">
        <f t="shared" si="4"/>
        <v>-</v>
      </c>
      <c r="I67" s="89"/>
      <c r="J67" s="89"/>
      <c r="K67" s="106" t="str">
        <f t="shared" si="0"/>
        <v>-</v>
      </c>
      <c r="L67" s="106" t="str">
        <f t="shared" si="6"/>
        <v>-</v>
      </c>
    </row>
    <row r="68" spans="1:12" ht="18.75">
      <c r="A68" s="141"/>
      <c r="B68" s="96">
        <v>120</v>
      </c>
      <c r="C68" s="89"/>
      <c r="D68" s="89"/>
      <c r="E68" s="89"/>
      <c r="F68" s="106" t="str">
        <f t="shared" si="2"/>
        <v>-</v>
      </c>
      <c r="G68" s="107"/>
      <c r="H68" s="106" t="str">
        <f t="shared" si="4"/>
        <v>-</v>
      </c>
      <c r="I68" s="89"/>
      <c r="J68" s="89"/>
      <c r="K68" s="106" t="str">
        <f t="shared" si="0"/>
        <v>-</v>
      </c>
      <c r="L68" s="106" t="str">
        <f t="shared" si="6"/>
        <v>-</v>
      </c>
    </row>
    <row r="69" spans="1:12" ht="18.75">
      <c r="A69" s="141"/>
      <c r="B69" s="96">
        <v>240</v>
      </c>
      <c r="C69" s="89">
        <v>4250.3207000000002</v>
      </c>
      <c r="D69" s="89">
        <v>5814</v>
      </c>
      <c r="E69" s="89">
        <v>4225.7015000000001</v>
      </c>
      <c r="F69" s="106">
        <f t="shared" si="2"/>
        <v>0.99420768414016381</v>
      </c>
      <c r="G69" s="107">
        <v>8312.8050000000003</v>
      </c>
      <c r="H69" s="106">
        <f t="shared" si="4"/>
        <v>1.967201185412647</v>
      </c>
      <c r="I69" s="89">
        <v>1120.3298</v>
      </c>
      <c r="J69" s="89">
        <v>6983.7615999999998</v>
      </c>
      <c r="K69" s="106">
        <f t="shared" ref="K69:K132" si="20">IF(G69&lt;&gt;0,IFERROR(J69/G69,"-"),"-")</f>
        <v>0.84012094593822417</v>
      </c>
      <c r="L69" s="106">
        <f t="shared" si="6"/>
        <v>6.2336658366134685</v>
      </c>
    </row>
    <row r="70" spans="1:12" ht="18.75">
      <c r="A70" s="141"/>
      <c r="B70" s="96">
        <v>243</v>
      </c>
      <c r="C70" s="89"/>
      <c r="D70" s="89"/>
      <c r="E70" s="89"/>
      <c r="F70" s="106" t="str">
        <f t="shared" ref="F70:F133" si="21">IF(C70&lt;&gt;0,IFERROR(E70/C70,"-"),"-")</f>
        <v>-</v>
      </c>
      <c r="G70" s="107"/>
      <c r="H70" s="106" t="str">
        <f t="shared" ref="H70:H133" si="22">IF(E70&lt;&gt;0,IFERROR(G70/E70,"-"),"-")</f>
        <v>-</v>
      </c>
      <c r="I70" s="89"/>
      <c r="J70" s="89"/>
      <c r="K70" s="106" t="str">
        <f t="shared" si="20"/>
        <v>-</v>
      </c>
      <c r="L70" s="106" t="str">
        <f t="shared" ref="L70:L133" si="23">IF(I70&lt;&gt;0,IFERROR(J70/I70,"-"),"-")</f>
        <v>-</v>
      </c>
    </row>
    <row r="71" spans="1:12" ht="18.75">
      <c r="A71" s="141"/>
      <c r="B71" s="96">
        <v>300</v>
      </c>
      <c r="C71" s="89"/>
      <c r="D71" s="89"/>
      <c r="E71" s="89"/>
      <c r="F71" s="106" t="str">
        <f t="shared" si="21"/>
        <v>-</v>
      </c>
      <c r="G71" s="107"/>
      <c r="H71" s="106" t="str">
        <f t="shared" si="22"/>
        <v>-</v>
      </c>
      <c r="I71" s="89"/>
      <c r="J71" s="89"/>
      <c r="K71" s="106" t="str">
        <f t="shared" si="20"/>
        <v>-</v>
      </c>
      <c r="L71" s="106" t="str">
        <f t="shared" si="23"/>
        <v>-</v>
      </c>
    </row>
    <row r="72" spans="1:12" ht="18.75">
      <c r="A72" s="141"/>
      <c r="B72" s="96">
        <v>400</v>
      </c>
      <c r="C72" s="89">
        <v>3040</v>
      </c>
      <c r="D72" s="89">
        <v>0</v>
      </c>
      <c r="E72" s="89">
        <v>0</v>
      </c>
      <c r="F72" s="106">
        <f t="shared" si="21"/>
        <v>0</v>
      </c>
      <c r="G72" s="107">
        <v>0</v>
      </c>
      <c r="H72" s="106" t="str">
        <f t="shared" si="22"/>
        <v>-</v>
      </c>
      <c r="I72" s="89">
        <v>0</v>
      </c>
      <c r="J72" s="89">
        <v>0</v>
      </c>
      <c r="K72" s="106" t="str">
        <f t="shared" si="20"/>
        <v>-</v>
      </c>
      <c r="L72" s="106" t="str">
        <f t="shared" si="23"/>
        <v>-</v>
      </c>
    </row>
    <row r="73" spans="1:12" ht="18.75">
      <c r="A73" s="141"/>
      <c r="B73" s="96">
        <v>610</v>
      </c>
      <c r="C73" s="89"/>
      <c r="D73" s="89"/>
      <c r="E73" s="89"/>
      <c r="F73" s="106" t="str">
        <f t="shared" si="21"/>
        <v>-</v>
      </c>
      <c r="G73" s="107"/>
      <c r="H73" s="106" t="str">
        <f t="shared" si="22"/>
        <v>-</v>
      </c>
      <c r="I73" s="89"/>
      <c r="J73" s="89"/>
      <c r="K73" s="106" t="str">
        <f t="shared" si="20"/>
        <v>-</v>
      </c>
      <c r="L73" s="106" t="str">
        <f t="shared" si="23"/>
        <v>-</v>
      </c>
    </row>
    <row r="74" spans="1:12" ht="18.75">
      <c r="A74" s="141"/>
      <c r="B74" s="96">
        <v>620</v>
      </c>
      <c r="C74" s="89"/>
      <c r="D74" s="89"/>
      <c r="E74" s="89"/>
      <c r="F74" s="106" t="str">
        <f t="shared" si="21"/>
        <v>-</v>
      </c>
      <c r="G74" s="107"/>
      <c r="H74" s="106" t="str">
        <f t="shared" si="22"/>
        <v>-</v>
      </c>
      <c r="I74" s="89"/>
      <c r="J74" s="89"/>
      <c r="K74" s="106" t="str">
        <f t="shared" si="20"/>
        <v>-</v>
      </c>
      <c r="L74" s="106" t="str">
        <f t="shared" si="23"/>
        <v>-</v>
      </c>
    </row>
    <row r="75" spans="1:12" ht="18.75">
      <c r="A75" s="141"/>
      <c r="B75" s="96" t="s">
        <v>287</v>
      </c>
      <c r="C75" s="89">
        <v>0</v>
      </c>
      <c r="D75" s="89">
        <v>10497.5483</v>
      </c>
      <c r="E75" s="89">
        <v>4177.7678999999998</v>
      </c>
      <c r="F75" s="106" t="str">
        <f t="shared" si="21"/>
        <v>-</v>
      </c>
      <c r="G75" s="107">
        <v>30000</v>
      </c>
      <c r="H75" s="106">
        <f t="shared" si="22"/>
        <v>7.1808680419991742</v>
      </c>
      <c r="I75" s="89">
        <v>0</v>
      </c>
      <c r="J75" s="89">
        <v>7237.2683999999999</v>
      </c>
      <c r="K75" s="106">
        <f t="shared" si="20"/>
        <v>0.24124228</v>
      </c>
      <c r="L75" s="106" t="str">
        <f t="shared" si="23"/>
        <v>-</v>
      </c>
    </row>
    <row r="76" spans="1:12" ht="18.75">
      <c r="A76" s="141" t="s">
        <v>294</v>
      </c>
      <c r="B76" s="96" t="s">
        <v>286</v>
      </c>
      <c r="C76" s="89">
        <f>SUM(C77:C85)</f>
        <v>64233.665600000008</v>
      </c>
      <c r="D76" s="89">
        <f>SUM(D77:D85)</f>
        <v>568995.54020000005</v>
      </c>
      <c r="E76" s="89">
        <f>SUM(E77:E85)</f>
        <v>383818.93430000002</v>
      </c>
      <c r="F76" s="106">
        <f t="shared" si="21"/>
        <v>5.9753546791201648</v>
      </c>
      <c r="G76" s="89">
        <f>SUM(G77:G85)</f>
        <v>542262.5405</v>
      </c>
      <c r="H76" s="106">
        <f t="shared" si="22"/>
        <v>1.4128082073099539</v>
      </c>
      <c r="I76" s="89">
        <f>SUM(I77:I85)</f>
        <v>29866.065999999999</v>
      </c>
      <c r="J76" s="89">
        <f>SUM(J77:J85)</f>
        <v>310867.30810000002</v>
      </c>
      <c r="K76" s="106">
        <f t="shared" si="20"/>
        <v>0.57327822757839941</v>
      </c>
      <c r="L76" s="106">
        <f t="shared" si="23"/>
        <v>10.408712955365464</v>
      </c>
    </row>
    <row r="77" spans="1:12" ht="18.75">
      <c r="A77" s="141"/>
      <c r="B77" s="96">
        <v>110</v>
      </c>
      <c r="C77" s="89"/>
      <c r="D77" s="89"/>
      <c r="E77" s="89"/>
      <c r="F77" s="106" t="str">
        <f t="shared" si="21"/>
        <v>-</v>
      </c>
      <c r="G77" s="107"/>
      <c r="H77" s="106" t="str">
        <f t="shared" si="22"/>
        <v>-</v>
      </c>
      <c r="I77" s="89"/>
      <c r="J77" s="89"/>
      <c r="K77" s="106" t="str">
        <f t="shared" si="20"/>
        <v>-</v>
      </c>
      <c r="L77" s="106" t="str">
        <f t="shared" si="23"/>
        <v>-</v>
      </c>
    </row>
    <row r="78" spans="1:12" ht="18.75">
      <c r="A78" s="141"/>
      <c r="B78" s="96">
        <v>120</v>
      </c>
      <c r="C78" s="89"/>
      <c r="D78" s="89"/>
      <c r="E78" s="89"/>
      <c r="F78" s="106" t="str">
        <f t="shared" si="21"/>
        <v>-</v>
      </c>
      <c r="G78" s="107"/>
      <c r="H78" s="106" t="str">
        <f t="shared" si="22"/>
        <v>-</v>
      </c>
      <c r="I78" s="89"/>
      <c r="J78" s="89"/>
      <c r="K78" s="106" t="str">
        <f t="shared" si="20"/>
        <v>-</v>
      </c>
      <c r="L78" s="106" t="str">
        <f t="shared" si="23"/>
        <v>-</v>
      </c>
    </row>
    <row r="79" spans="1:12" ht="18.75">
      <c r="A79" s="141"/>
      <c r="B79" s="96">
        <v>240</v>
      </c>
      <c r="C79" s="89">
        <v>22673.203000000001</v>
      </c>
      <c r="D79" s="89">
        <v>52429.727099999996</v>
      </c>
      <c r="E79" s="89">
        <v>19776.262200000001</v>
      </c>
      <c r="F79" s="106">
        <f t="shared" si="21"/>
        <v>0.87223063278708346</v>
      </c>
      <c r="G79" s="107">
        <v>9733.1972999999998</v>
      </c>
      <c r="H79" s="106">
        <f t="shared" si="22"/>
        <v>0.49216566819183855</v>
      </c>
      <c r="I79" s="89">
        <v>7457.1278000000002</v>
      </c>
      <c r="J79" s="89">
        <v>7050.1777000000002</v>
      </c>
      <c r="K79" s="106">
        <f t="shared" si="20"/>
        <v>0.72434344878635104</v>
      </c>
      <c r="L79" s="106">
        <f t="shared" si="23"/>
        <v>0.9454280373202133</v>
      </c>
    </row>
    <row r="80" spans="1:12" ht="18.75">
      <c r="A80" s="141"/>
      <c r="B80" s="96">
        <v>243</v>
      </c>
      <c r="C80" s="89">
        <v>10678.882600000001</v>
      </c>
      <c r="D80" s="89">
        <v>19198.833500000001</v>
      </c>
      <c r="E80" s="89">
        <v>19196.282500000001</v>
      </c>
      <c r="F80" s="106">
        <f t="shared" si="21"/>
        <v>1.7975928024529457</v>
      </c>
      <c r="G80" s="107">
        <v>50459.474999999999</v>
      </c>
      <c r="H80" s="106">
        <f t="shared" si="22"/>
        <v>2.6286066065135265</v>
      </c>
      <c r="I80" s="89">
        <v>135.0514</v>
      </c>
      <c r="J80" s="89">
        <v>1876.155</v>
      </c>
      <c r="K80" s="106">
        <f t="shared" si="20"/>
        <v>3.7181421328699914E-2</v>
      </c>
      <c r="L80" s="106">
        <f t="shared" si="23"/>
        <v>13.892155135007856</v>
      </c>
    </row>
    <row r="81" spans="1:12" ht="18.75">
      <c r="A81" s="141"/>
      <c r="B81" s="96">
        <v>300</v>
      </c>
      <c r="C81" s="89"/>
      <c r="D81" s="89"/>
      <c r="E81" s="89"/>
      <c r="F81" s="106" t="str">
        <f t="shared" si="21"/>
        <v>-</v>
      </c>
      <c r="G81" s="107"/>
      <c r="H81" s="106" t="str">
        <f t="shared" si="22"/>
        <v>-</v>
      </c>
      <c r="I81" s="89"/>
      <c r="J81" s="89"/>
      <c r="K81" s="106" t="str">
        <f t="shared" si="20"/>
        <v>-</v>
      </c>
      <c r="L81" s="106" t="str">
        <f t="shared" si="23"/>
        <v>-</v>
      </c>
    </row>
    <row r="82" spans="1:12" ht="18.75">
      <c r="A82" s="141"/>
      <c r="B82" s="96">
        <v>400</v>
      </c>
      <c r="C82" s="89">
        <v>16234.61</v>
      </c>
      <c r="D82" s="89">
        <v>472261.72480000003</v>
      </c>
      <c r="E82" s="89">
        <v>319893.83199999999</v>
      </c>
      <c r="F82" s="106">
        <f t="shared" si="21"/>
        <v>19.704435893440003</v>
      </c>
      <c r="G82" s="107">
        <v>468517.61219999997</v>
      </c>
      <c r="H82" s="106">
        <f t="shared" si="22"/>
        <v>1.4646034569369253</v>
      </c>
      <c r="I82" s="89">
        <v>20168.832399999999</v>
      </c>
      <c r="J82" s="89">
        <v>288799.32939999999</v>
      </c>
      <c r="K82" s="106">
        <f t="shared" si="20"/>
        <v>0.61641082828006444</v>
      </c>
      <c r="L82" s="106">
        <f t="shared" si="23"/>
        <v>14.319090152189474</v>
      </c>
    </row>
    <row r="83" spans="1:12" ht="18.75">
      <c r="A83" s="141"/>
      <c r="B83" s="96">
        <v>610</v>
      </c>
      <c r="C83" s="89"/>
      <c r="D83" s="89"/>
      <c r="E83" s="89"/>
      <c r="F83" s="106" t="str">
        <f t="shared" si="21"/>
        <v>-</v>
      </c>
      <c r="G83" s="107"/>
      <c r="H83" s="106" t="str">
        <f t="shared" si="22"/>
        <v>-</v>
      </c>
      <c r="I83" s="89"/>
      <c r="J83" s="89"/>
      <c r="K83" s="106" t="str">
        <f t="shared" si="20"/>
        <v>-</v>
      </c>
      <c r="L83" s="106" t="str">
        <f t="shared" si="23"/>
        <v>-</v>
      </c>
    </row>
    <row r="84" spans="1:12" ht="18.75">
      <c r="A84" s="141"/>
      <c r="B84" s="96">
        <v>620</v>
      </c>
      <c r="C84" s="89"/>
      <c r="D84" s="89"/>
      <c r="E84" s="89"/>
      <c r="F84" s="106" t="str">
        <f t="shared" si="21"/>
        <v>-</v>
      </c>
      <c r="G84" s="107"/>
      <c r="H84" s="106" t="str">
        <f t="shared" si="22"/>
        <v>-</v>
      </c>
      <c r="I84" s="89"/>
      <c r="J84" s="89"/>
      <c r="K84" s="106" t="str">
        <f t="shared" si="20"/>
        <v>-</v>
      </c>
      <c r="L84" s="106" t="str">
        <f t="shared" si="23"/>
        <v>-</v>
      </c>
    </row>
    <row r="85" spans="1:12" ht="18.75">
      <c r="A85" s="141"/>
      <c r="B85" s="96" t="s">
        <v>287</v>
      </c>
      <c r="C85" s="89">
        <v>14646.97</v>
      </c>
      <c r="D85" s="89">
        <v>25105.254799999999</v>
      </c>
      <c r="E85" s="89">
        <v>24952.5576</v>
      </c>
      <c r="F85" s="106">
        <f t="shared" si="21"/>
        <v>1.7035986009393069</v>
      </c>
      <c r="G85" s="107">
        <v>13552.255999999999</v>
      </c>
      <c r="H85" s="106">
        <f t="shared" si="22"/>
        <v>0.54312091839435328</v>
      </c>
      <c r="I85" s="89">
        <v>2105.0544</v>
      </c>
      <c r="J85" s="89">
        <v>13141.646000000001</v>
      </c>
      <c r="K85" s="106">
        <f t="shared" si="20"/>
        <v>0.96970172346213068</v>
      </c>
      <c r="L85" s="106">
        <f t="shared" si="23"/>
        <v>6.2429008960528529</v>
      </c>
    </row>
    <row r="86" spans="1:12" ht="18.75">
      <c r="A86" s="141" t="s">
        <v>295</v>
      </c>
      <c r="B86" s="96" t="s">
        <v>286</v>
      </c>
      <c r="C86" s="89">
        <f>SUM(C87:C95)</f>
        <v>302214.59940000001</v>
      </c>
      <c r="D86" s="89">
        <f>SUM(D87:D95)</f>
        <v>325944.67259999999</v>
      </c>
      <c r="E86" s="89">
        <f>SUM(E87:E95)</f>
        <v>315184.49699999997</v>
      </c>
      <c r="F86" s="106">
        <f t="shared" si="21"/>
        <v>1.042916184809568</v>
      </c>
      <c r="G86" s="89">
        <f>SUM(G87:G95)</f>
        <v>482108.35190000001</v>
      </c>
      <c r="H86" s="106">
        <f t="shared" si="22"/>
        <v>1.5296068064540624</v>
      </c>
      <c r="I86" s="89">
        <f>SUM(I87:I95)</f>
        <v>120859.20999999999</v>
      </c>
      <c r="J86" s="89">
        <f>SUM(J87:J95)</f>
        <v>168619.9657</v>
      </c>
      <c r="K86" s="106">
        <f t="shared" si="20"/>
        <v>0.34975532996983949</v>
      </c>
      <c r="L86" s="106">
        <f t="shared" si="23"/>
        <v>1.3951767986899799</v>
      </c>
    </row>
    <row r="87" spans="1:12" ht="18.75">
      <c r="A87" s="141"/>
      <c r="B87" s="96">
        <v>110</v>
      </c>
      <c r="C87" s="89"/>
      <c r="D87" s="89"/>
      <c r="E87" s="89"/>
      <c r="F87" s="106" t="str">
        <f t="shared" si="21"/>
        <v>-</v>
      </c>
      <c r="G87" s="107"/>
      <c r="H87" s="106" t="str">
        <f t="shared" si="22"/>
        <v>-</v>
      </c>
      <c r="I87" s="89"/>
      <c r="J87" s="89"/>
      <c r="K87" s="106" t="str">
        <f t="shared" si="20"/>
        <v>-</v>
      </c>
      <c r="L87" s="106" t="str">
        <f t="shared" si="23"/>
        <v>-</v>
      </c>
    </row>
    <row r="88" spans="1:12" ht="18.75">
      <c r="A88" s="141"/>
      <c r="B88" s="96">
        <v>120</v>
      </c>
      <c r="C88" s="89"/>
      <c r="D88" s="89"/>
      <c r="E88" s="89"/>
      <c r="F88" s="106" t="str">
        <f t="shared" si="21"/>
        <v>-</v>
      </c>
      <c r="G88" s="107"/>
      <c r="H88" s="106" t="str">
        <f t="shared" si="22"/>
        <v>-</v>
      </c>
      <c r="I88" s="89"/>
      <c r="J88" s="89"/>
      <c r="K88" s="106" t="str">
        <f t="shared" si="20"/>
        <v>-</v>
      </c>
      <c r="L88" s="106" t="str">
        <f t="shared" si="23"/>
        <v>-</v>
      </c>
    </row>
    <row r="89" spans="1:12" ht="18.75">
      <c r="A89" s="141"/>
      <c r="B89" s="96">
        <v>240</v>
      </c>
      <c r="C89" s="89">
        <v>131187.38329999999</v>
      </c>
      <c r="D89" s="89">
        <v>142345.7562</v>
      </c>
      <c r="E89" s="89">
        <v>135274.38920000001</v>
      </c>
      <c r="F89" s="106">
        <f t="shared" si="21"/>
        <v>1.0311539554886451</v>
      </c>
      <c r="G89" s="107">
        <v>93430.71</v>
      </c>
      <c r="H89" s="106">
        <f t="shared" si="22"/>
        <v>0.69067552662806631</v>
      </c>
      <c r="I89" s="89">
        <v>53069.818500000001</v>
      </c>
      <c r="J89" s="89">
        <v>45654.695500000002</v>
      </c>
      <c r="K89" s="106">
        <f t="shared" si="20"/>
        <v>0.4886476352368509</v>
      </c>
      <c r="L89" s="106">
        <f t="shared" si="23"/>
        <v>0.8602760814039716</v>
      </c>
    </row>
    <row r="90" spans="1:12" ht="18.75">
      <c r="A90" s="141"/>
      <c r="B90" s="96">
        <v>243</v>
      </c>
      <c r="C90" s="89">
        <v>44814.9424</v>
      </c>
      <c r="D90" s="89">
        <v>22989.253000000001</v>
      </c>
      <c r="E90" s="89">
        <v>20547.706099999999</v>
      </c>
      <c r="F90" s="106">
        <f t="shared" si="21"/>
        <v>0.45850122748344757</v>
      </c>
      <c r="G90" s="107">
        <v>40815.777999999998</v>
      </c>
      <c r="H90" s="106">
        <f t="shared" si="22"/>
        <v>1.9863909772390602</v>
      </c>
      <c r="I90" s="89">
        <v>0</v>
      </c>
      <c r="J90" s="89">
        <v>6343.6959999999999</v>
      </c>
      <c r="K90" s="106">
        <f t="shared" si="20"/>
        <v>0.15542264072486869</v>
      </c>
      <c r="L90" s="106" t="str">
        <f t="shared" si="23"/>
        <v>-</v>
      </c>
    </row>
    <row r="91" spans="1:12" ht="18.75">
      <c r="A91" s="141"/>
      <c r="B91" s="96">
        <v>300</v>
      </c>
      <c r="C91" s="89"/>
      <c r="D91" s="89"/>
      <c r="E91" s="89"/>
      <c r="F91" s="106" t="str">
        <f t="shared" si="21"/>
        <v>-</v>
      </c>
      <c r="G91" s="107"/>
      <c r="H91" s="106" t="str">
        <f t="shared" si="22"/>
        <v>-</v>
      </c>
      <c r="I91" s="89"/>
      <c r="J91" s="89"/>
      <c r="K91" s="106" t="str">
        <f t="shared" si="20"/>
        <v>-</v>
      </c>
      <c r="L91" s="106" t="str">
        <f t="shared" si="23"/>
        <v>-</v>
      </c>
    </row>
    <row r="92" spans="1:12" ht="18.75">
      <c r="A92" s="141"/>
      <c r="B92" s="96">
        <v>400</v>
      </c>
      <c r="C92" s="89">
        <v>42723.35</v>
      </c>
      <c r="D92" s="89">
        <v>0</v>
      </c>
      <c r="E92" s="89">
        <v>0</v>
      </c>
      <c r="F92" s="106">
        <f t="shared" si="21"/>
        <v>0</v>
      </c>
      <c r="G92" s="107">
        <v>130000</v>
      </c>
      <c r="H92" s="106" t="str">
        <f t="shared" si="22"/>
        <v>-</v>
      </c>
      <c r="I92" s="89">
        <v>0</v>
      </c>
      <c r="J92" s="89">
        <v>0</v>
      </c>
      <c r="K92" s="106">
        <f t="shared" si="20"/>
        <v>0</v>
      </c>
      <c r="L92" s="106" t="str">
        <f t="shared" si="23"/>
        <v>-</v>
      </c>
    </row>
    <row r="93" spans="1:12" ht="18.75">
      <c r="A93" s="141"/>
      <c r="B93" s="96">
        <v>610</v>
      </c>
      <c r="C93" s="89"/>
      <c r="D93" s="89"/>
      <c r="E93" s="89"/>
      <c r="F93" s="106" t="str">
        <f t="shared" si="21"/>
        <v>-</v>
      </c>
      <c r="G93" s="107"/>
      <c r="H93" s="106" t="str">
        <f t="shared" si="22"/>
        <v>-</v>
      </c>
      <c r="I93" s="89"/>
      <c r="J93" s="89"/>
      <c r="K93" s="106" t="str">
        <f t="shared" si="20"/>
        <v>-</v>
      </c>
      <c r="L93" s="106" t="str">
        <f t="shared" si="23"/>
        <v>-</v>
      </c>
    </row>
    <row r="94" spans="1:12" ht="18.75">
      <c r="A94" s="141"/>
      <c r="B94" s="96">
        <v>620</v>
      </c>
      <c r="C94" s="89">
        <v>83488.923699999999</v>
      </c>
      <c r="D94" s="89">
        <v>160609.66339999999</v>
      </c>
      <c r="E94" s="89">
        <v>159362.40169999999</v>
      </c>
      <c r="F94" s="106">
        <f t="shared" si="21"/>
        <v>1.9087849577823697</v>
      </c>
      <c r="G94" s="107">
        <v>217861.8639</v>
      </c>
      <c r="H94" s="106">
        <f t="shared" si="22"/>
        <v>1.3670844664485251</v>
      </c>
      <c r="I94" s="89">
        <v>67789.391499999998</v>
      </c>
      <c r="J94" s="89">
        <v>116621.5742</v>
      </c>
      <c r="K94" s="106">
        <f t="shared" si="20"/>
        <v>0.53530054371301106</v>
      </c>
      <c r="L94" s="106">
        <f t="shared" si="23"/>
        <v>1.7203513945098623</v>
      </c>
    </row>
    <row r="95" spans="1:12" ht="18.75">
      <c r="A95" s="141"/>
      <c r="B95" s="96" t="s">
        <v>287</v>
      </c>
      <c r="C95" s="89"/>
      <c r="D95" s="89"/>
      <c r="E95" s="89"/>
      <c r="F95" s="106" t="str">
        <f t="shared" si="21"/>
        <v>-</v>
      </c>
      <c r="G95" s="107"/>
      <c r="H95" s="106" t="str">
        <f t="shared" si="22"/>
        <v>-</v>
      </c>
      <c r="I95" s="89"/>
      <c r="J95" s="89"/>
      <c r="K95" s="106" t="str">
        <f t="shared" si="20"/>
        <v>-</v>
      </c>
      <c r="L95" s="106" t="str">
        <f t="shared" si="23"/>
        <v>-</v>
      </c>
    </row>
    <row r="96" spans="1:12" ht="18.75">
      <c r="A96" s="141" t="s">
        <v>296</v>
      </c>
      <c r="B96" s="96" t="s">
        <v>286</v>
      </c>
      <c r="C96" s="89">
        <f>SUM(C97:C105)</f>
        <v>15312.940500000001</v>
      </c>
      <c r="D96" s="89">
        <f>SUM(D97:D105)</f>
        <v>0</v>
      </c>
      <c r="E96" s="89">
        <f>SUM(E97:E105)</f>
        <v>0</v>
      </c>
      <c r="F96" s="106">
        <f t="shared" si="21"/>
        <v>0</v>
      </c>
      <c r="G96" s="89">
        <f>SUM(G97:G105)</f>
        <v>0</v>
      </c>
      <c r="H96" s="106" t="str">
        <f t="shared" si="22"/>
        <v>-</v>
      </c>
      <c r="I96" s="89">
        <f>SUM(I97:I105)</f>
        <v>0</v>
      </c>
      <c r="J96" s="89">
        <f>SUM(J97:J105)</f>
        <v>0</v>
      </c>
      <c r="K96" s="106" t="str">
        <f t="shared" si="20"/>
        <v>-</v>
      </c>
      <c r="L96" s="106" t="str">
        <f t="shared" si="23"/>
        <v>-</v>
      </c>
    </row>
    <row r="97" spans="1:12" ht="18.75">
      <c r="A97" s="141"/>
      <c r="B97" s="96">
        <v>110</v>
      </c>
      <c r="C97" s="89">
        <v>11399.8547</v>
      </c>
      <c r="D97" s="89">
        <v>0</v>
      </c>
      <c r="E97" s="89">
        <v>0</v>
      </c>
      <c r="F97" s="106">
        <f t="shared" si="21"/>
        <v>0</v>
      </c>
      <c r="G97" s="107">
        <v>0</v>
      </c>
      <c r="H97" s="106" t="str">
        <f t="shared" si="22"/>
        <v>-</v>
      </c>
      <c r="I97" s="89">
        <v>0</v>
      </c>
      <c r="J97" s="89">
        <v>0</v>
      </c>
      <c r="K97" s="106" t="str">
        <f t="shared" si="20"/>
        <v>-</v>
      </c>
      <c r="L97" s="106" t="str">
        <f t="shared" si="23"/>
        <v>-</v>
      </c>
    </row>
    <row r="98" spans="1:12" ht="18.75">
      <c r="A98" s="141"/>
      <c r="B98" s="96">
        <v>120</v>
      </c>
      <c r="C98" s="89"/>
      <c r="D98" s="89"/>
      <c r="E98" s="89"/>
      <c r="F98" s="106" t="str">
        <f t="shared" si="21"/>
        <v>-</v>
      </c>
      <c r="G98" s="107"/>
      <c r="H98" s="106" t="str">
        <f t="shared" si="22"/>
        <v>-</v>
      </c>
      <c r="I98" s="89"/>
      <c r="J98" s="89"/>
      <c r="K98" s="106" t="str">
        <f t="shared" si="20"/>
        <v>-</v>
      </c>
      <c r="L98" s="106" t="str">
        <f t="shared" si="23"/>
        <v>-</v>
      </c>
    </row>
    <row r="99" spans="1:12" ht="18.75">
      <c r="A99" s="141"/>
      <c r="B99" s="96">
        <v>240</v>
      </c>
      <c r="C99" s="89">
        <v>3295.1107999999999</v>
      </c>
      <c r="D99" s="89">
        <v>0</v>
      </c>
      <c r="E99" s="89">
        <v>0</v>
      </c>
      <c r="F99" s="106">
        <f t="shared" si="21"/>
        <v>0</v>
      </c>
      <c r="G99" s="107">
        <v>0</v>
      </c>
      <c r="H99" s="106" t="str">
        <f t="shared" si="22"/>
        <v>-</v>
      </c>
      <c r="I99" s="89">
        <v>0</v>
      </c>
      <c r="J99" s="89">
        <v>0</v>
      </c>
      <c r="K99" s="106" t="str">
        <f t="shared" si="20"/>
        <v>-</v>
      </c>
      <c r="L99" s="106" t="str">
        <f t="shared" si="23"/>
        <v>-</v>
      </c>
    </row>
    <row r="100" spans="1:12" ht="18.75">
      <c r="A100" s="141"/>
      <c r="B100" s="96">
        <v>243</v>
      </c>
      <c r="C100" s="89">
        <v>0</v>
      </c>
      <c r="D100" s="89">
        <v>0</v>
      </c>
      <c r="E100" s="89">
        <v>0</v>
      </c>
      <c r="F100" s="106" t="str">
        <f t="shared" si="21"/>
        <v>-</v>
      </c>
      <c r="G100" s="107">
        <v>0</v>
      </c>
      <c r="H100" s="106" t="str">
        <f t="shared" si="22"/>
        <v>-</v>
      </c>
      <c r="I100" s="89">
        <v>0</v>
      </c>
      <c r="J100" s="89">
        <v>0</v>
      </c>
      <c r="K100" s="106" t="str">
        <f t="shared" si="20"/>
        <v>-</v>
      </c>
      <c r="L100" s="106" t="str">
        <f t="shared" si="23"/>
        <v>-</v>
      </c>
    </row>
    <row r="101" spans="1:12" ht="18.75">
      <c r="A101" s="141"/>
      <c r="B101" s="96">
        <v>300</v>
      </c>
      <c r="C101" s="89"/>
      <c r="D101" s="89"/>
      <c r="E101" s="89"/>
      <c r="F101" s="106" t="str">
        <f t="shared" si="21"/>
        <v>-</v>
      </c>
      <c r="G101" s="107"/>
      <c r="H101" s="106" t="str">
        <f t="shared" si="22"/>
        <v>-</v>
      </c>
      <c r="I101" s="89"/>
      <c r="J101" s="89"/>
      <c r="K101" s="106" t="str">
        <f t="shared" si="20"/>
        <v>-</v>
      </c>
      <c r="L101" s="106" t="str">
        <f t="shared" si="23"/>
        <v>-</v>
      </c>
    </row>
    <row r="102" spans="1:12" ht="18.75">
      <c r="A102" s="141"/>
      <c r="B102" s="96">
        <v>400</v>
      </c>
      <c r="C102" s="89"/>
      <c r="D102" s="89"/>
      <c r="E102" s="89"/>
      <c r="F102" s="106" t="str">
        <f t="shared" si="21"/>
        <v>-</v>
      </c>
      <c r="G102" s="107"/>
      <c r="H102" s="106" t="str">
        <f t="shared" si="22"/>
        <v>-</v>
      </c>
      <c r="I102" s="89"/>
      <c r="J102" s="89"/>
      <c r="K102" s="106" t="str">
        <f t="shared" si="20"/>
        <v>-</v>
      </c>
      <c r="L102" s="106" t="str">
        <f t="shared" si="23"/>
        <v>-</v>
      </c>
    </row>
    <row r="103" spans="1:12" ht="18.75">
      <c r="A103" s="141"/>
      <c r="B103" s="96">
        <v>610</v>
      </c>
      <c r="C103" s="89"/>
      <c r="D103" s="89"/>
      <c r="E103" s="89"/>
      <c r="F103" s="106" t="str">
        <f t="shared" si="21"/>
        <v>-</v>
      </c>
      <c r="G103" s="107"/>
      <c r="H103" s="106" t="str">
        <f t="shared" si="22"/>
        <v>-</v>
      </c>
      <c r="I103" s="89"/>
      <c r="J103" s="89"/>
      <c r="K103" s="106" t="str">
        <f t="shared" si="20"/>
        <v>-</v>
      </c>
      <c r="L103" s="106" t="str">
        <f t="shared" si="23"/>
        <v>-</v>
      </c>
    </row>
    <row r="104" spans="1:12" ht="18.75">
      <c r="A104" s="141"/>
      <c r="B104" s="96">
        <v>620</v>
      </c>
      <c r="C104" s="89"/>
      <c r="D104" s="89"/>
      <c r="E104" s="89"/>
      <c r="F104" s="106" t="str">
        <f t="shared" si="21"/>
        <v>-</v>
      </c>
      <c r="G104" s="107"/>
      <c r="H104" s="106" t="str">
        <f t="shared" si="22"/>
        <v>-</v>
      </c>
      <c r="I104" s="89"/>
      <c r="J104" s="89"/>
      <c r="K104" s="106" t="str">
        <f t="shared" si="20"/>
        <v>-</v>
      </c>
      <c r="L104" s="106" t="str">
        <f t="shared" si="23"/>
        <v>-</v>
      </c>
    </row>
    <row r="105" spans="1:12" ht="18.75">
      <c r="A105" s="141"/>
      <c r="B105" s="96" t="s">
        <v>287</v>
      </c>
      <c r="C105" s="89">
        <v>617.97500000000002</v>
      </c>
      <c r="D105" s="89">
        <v>0</v>
      </c>
      <c r="E105" s="89">
        <v>0</v>
      </c>
      <c r="F105" s="106">
        <f t="shared" si="21"/>
        <v>0</v>
      </c>
      <c r="G105" s="107">
        <v>0</v>
      </c>
      <c r="H105" s="106" t="str">
        <f t="shared" si="22"/>
        <v>-</v>
      </c>
      <c r="I105" s="89">
        <v>0</v>
      </c>
      <c r="J105" s="89">
        <v>0</v>
      </c>
      <c r="K105" s="106" t="str">
        <f t="shared" si="20"/>
        <v>-</v>
      </c>
      <c r="L105" s="106" t="str">
        <f t="shared" si="23"/>
        <v>-</v>
      </c>
    </row>
    <row r="106" spans="1:12" ht="18.75">
      <c r="A106" s="141" t="s">
        <v>297</v>
      </c>
      <c r="B106" s="96" t="s">
        <v>286</v>
      </c>
      <c r="C106" s="89">
        <f>SUM(C107:C115)</f>
        <v>552480.14049999998</v>
      </c>
      <c r="D106" s="89">
        <f>SUM(D107:D115)</f>
        <v>664785.36050000007</v>
      </c>
      <c r="E106" s="89">
        <f>SUM(E107:E115)</f>
        <v>661651.74979999999</v>
      </c>
      <c r="F106" s="106">
        <f t="shared" si="21"/>
        <v>1.1976027757327143</v>
      </c>
      <c r="G106" s="89">
        <f>SUM(G107:G115)</f>
        <v>679884.73479999998</v>
      </c>
      <c r="H106" s="106">
        <f t="shared" si="22"/>
        <v>1.0275567698649801</v>
      </c>
      <c r="I106" s="89">
        <f>SUM(I107:I115)</f>
        <v>296993.8223</v>
      </c>
      <c r="J106" s="89">
        <f>SUM(J107:J115)</f>
        <v>335136.32010000001</v>
      </c>
      <c r="K106" s="106">
        <f t="shared" si="20"/>
        <v>0.492931085147229</v>
      </c>
      <c r="L106" s="106">
        <f t="shared" si="23"/>
        <v>1.1284285898764299</v>
      </c>
    </row>
    <row r="107" spans="1:12" ht="18.75">
      <c r="A107" s="141"/>
      <c r="B107" s="96">
        <v>110</v>
      </c>
      <c r="C107" s="89"/>
      <c r="D107" s="89"/>
      <c r="E107" s="89"/>
      <c r="F107" s="106" t="str">
        <f t="shared" si="21"/>
        <v>-</v>
      </c>
      <c r="G107" s="107"/>
      <c r="H107" s="106" t="str">
        <f t="shared" si="22"/>
        <v>-</v>
      </c>
      <c r="I107" s="89"/>
      <c r="J107" s="89"/>
      <c r="K107" s="106" t="str">
        <f t="shared" si="20"/>
        <v>-</v>
      </c>
      <c r="L107" s="106" t="str">
        <f t="shared" si="23"/>
        <v>-</v>
      </c>
    </row>
    <row r="108" spans="1:12" ht="18.75">
      <c r="A108" s="141"/>
      <c r="B108" s="96">
        <v>120</v>
      </c>
      <c r="C108" s="89">
        <v>9920.4192000000003</v>
      </c>
      <c r="D108" s="89">
        <v>9818.8259999999991</v>
      </c>
      <c r="E108" s="89">
        <v>9750.8826000000008</v>
      </c>
      <c r="F108" s="106">
        <f t="shared" si="21"/>
        <v>0.98291033911147629</v>
      </c>
      <c r="G108" s="107">
        <v>13310.3</v>
      </c>
      <c r="H108" s="106">
        <f t="shared" si="22"/>
        <v>1.3650354071538096</v>
      </c>
      <c r="I108" s="89">
        <v>4836.6607000000004</v>
      </c>
      <c r="J108" s="89">
        <v>5916.3932000000004</v>
      </c>
      <c r="K108" s="106">
        <f t="shared" si="20"/>
        <v>0.44449735918799732</v>
      </c>
      <c r="L108" s="106">
        <f t="shared" si="23"/>
        <v>1.2232392485170605</v>
      </c>
    </row>
    <row r="109" spans="1:12" ht="18.75">
      <c r="A109" s="141"/>
      <c r="B109" s="96">
        <v>240</v>
      </c>
      <c r="C109" s="89">
        <v>14288.226199999999</v>
      </c>
      <c r="D109" s="89">
        <v>19062.356500000002</v>
      </c>
      <c r="E109" s="89">
        <v>18800.562699999999</v>
      </c>
      <c r="F109" s="106">
        <f t="shared" si="21"/>
        <v>1.3158080252116948</v>
      </c>
      <c r="G109" s="107">
        <v>3277.7033000000001</v>
      </c>
      <c r="H109" s="106">
        <f t="shared" si="22"/>
        <v>0.17434070204717864</v>
      </c>
      <c r="I109" s="89">
        <v>5262.5721999999996</v>
      </c>
      <c r="J109" s="89">
        <v>752.49030000000005</v>
      </c>
      <c r="K109" s="106">
        <f t="shared" si="20"/>
        <v>0.2295785283555104</v>
      </c>
      <c r="L109" s="106">
        <f t="shared" si="23"/>
        <v>0.14298906910958867</v>
      </c>
    </row>
    <row r="110" spans="1:12" ht="18.75">
      <c r="A110" s="141"/>
      <c r="B110" s="96">
        <v>243</v>
      </c>
      <c r="C110" s="89">
        <v>3214.9836</v>
      </c>
      <c r="D110" s="89">
        <v>23291.779600000002</v>
      </c>
      <c r="E110" s="89">
        <v>23234.5844</v>
      </c>
      <c r="F110" s="106">
        <f t="shared" si="21"/>
        <v>7.2269682495425478</v>
      </c>
      <c r="G110" s="107">
        <v>0</v>
      </c>
      <c r="H110" s="106">
        <f t="shared" si="22"/>
        <v>0</v>
      </c>
      <c r="I110" s="89">
        <v>14</v>
      </c>
      <c r="J110" s="89">
        <v>0</v>
      </c>
      <c r="K110" s="106" t="str">
        <f t="shared" si="20"/>
        <v>-</v>
      </c>
      <c r="L110" s="106">
        <f t="shared" si="23"/>
        <v>0</v>
      </c>
    </row>
    <row r="111" spans="1:12" ht="18.75">
      <c r="A111" s="141"/>
      <c r="B111" s="96">
        <v>300</v>
      </c>
      <c r="C111" s="89">
        <v>1951.7940000000001</v>
      </c>
      <c r="D111" s="89">
        <v>3122.3712</v>
      </c>
      <c r="E111" s="89">
        <v>2963.018</v>
      </c>
      <c r="F111" s="106">
        <f t="shared" si="21"/>
        <v>1.5180997584786098</v>
      </c>
      <c r="G111" s="107">
        <v>2116.8578000000002</v>
      </c>
      <c r="H111" s="106">
        <f t="shared" si="22"/>
        <v>0.71442623703264718</v>
      </c>
      <c r="I111" s="89">
        <v>0</v>
      </c>
      <c r="J111" s="89">
        <v>65</v>
      </c>
      <c r="K111" s="106">
        <f t="shared" si="20"/>
        <v>3.0705888699751108E-2</v>
      </c>
      <c r="L111" s="106" t="str">
        <f t="shared" si="23"/>
        <v>-</v>
      </c>
    </row>
    <row r="112" spans="1:12" ht="18.75">
      <c r="A112" s="141"/>
      <c r="B112" s="96">
        <v>400</v>
      </c>
      <c r="C112" s="89"/>
      <c r="D112" s="89"/>
      <c r="E112" s="89"/>
      <c r="F112" s="106" t="str">
        <f t="shared" si="21"/>
        <v>-</v>
      </c>
      <c r="G112" s="107"/>
      <c r="H112" s="106" t="str">
        <f t="shared" si="22"/>
        <v>-</v>
      </c>
      <c r="I112" s="89"/>
      <c r="J112" s="89"/>
      <c r="K112" s="106" t="str">
        <f t="shared" si="20"/>
        <v>-</v>
      </c>
      <c r="L112" s="106" t="str">
        <f t="shared" si="23"/>
        <v>-</v>
      </c>
    </row>
    <row r="113" spans="1:12" ht="18.75">
      <c r="A113" s="141"/>
      <c r="B113" s="96">
        <v>610</v>
      </c>
      <c r="C113" s="89"/>
      <c r="D113" s="89"/>
      <c r="E113" s="89"/>
      <c r="F113" s="106" t="str">
        <f t="shared" si="21"/>
        <v>-</v>
      </c>
      <c r="G113" s="107"/>
      <c r="H113" s="106" t="str">
        <f t="shared" si="22"/>
        <v>-</v>
      </c>
      <c r="I113" s="89"/>
      <c r="J113" s="89"/>
      <c r="K113" s="106" t="str">
        <f t="shared" si="20"/>
        <v>-</v>
      </c>
      <c r="L113" s="106" t="str">
        <f t="shared" si="23"/>
        <v>-</v>
      </c>
    </row>
    <row r="114" spans="1:12" ht="18.75">
      <c r="A114" s="141"/>
      <c r="B114" s="96">
        <v>620</v>
      </c>
      <c r="C114" s="89">
        <v>523093</v>
      </c>
      <c r="D114" s="89">
        <v>609490.02480000001</v>
      </c>
      <c r="E114" s="89">
        <v>606902.6997</v>
      </c>
      <c r="F114" s="106">
        <f t="shared" si="21"/>
        <v>1.1602195015035568</v>
      </c>
      <c r="G114" s="107">
        <v>661175.8737</v>
      </c>
      <c r="H114" s="106">
        <f t="shared" si="22"/>
        <v>1.0894264830702318</v>
      </c>
      <c r="I114" s="89">
        <v>286880.587</v>
      </c>
      <c r="J114" s="89">
        <v>328402.43660000002</v>
      </c>
      <c r="K114" s="106">
        <f t="shared" si="20"/>
        <v>0.49669452510756368</v>
      </c>
      <c r="L114" s="106">
        <f t="shared" si="23"/>
        <v>1.1447356547691392</v>
      </c>
    </row>
    <row r="115" spans="1:12" ht="18.75">
      <c r="A115" s="141"/>
      <c r="B115" s="96" t="s">
        <v>287</v>
      </c>
      <c r="C115" s="89">
        <v>11.717499999999999</v>
      </c>
      <c r="D115" s="89">
        <v>2.3999999999999998E-3</v>
      </c>
      <c r="E115" s="89">
        <v>2.3999999999999998E-3</v>
      </c>
      <c r="F115" s="106">
        <f t="shared" si="21"/>
        <v>2.0482184766375079E-4</v>
      </c>
      <c r="G115" s="107">
        <v>4</v>
      </c>
      <c r="H115" s="106">
        <f t="shared" si="22"/>
        <v>1666.6666666666667</v>
      </c>
      <c r="I115" s="89">
        <v>2.3999999999999998E-3</v>
      </c>
      <c r="J115" s="89">
        <v>0</v>
      </c>
      <c r="K115" s="106">
        <f t="shared" si="20"/>
        <v>0</v>
      </c>
      <c r="L115" s="106">
        <f t="shared" si="23"/>
        <v>0</v>
      </c>
    </row>
    <row r="116" spans="1:12" ht="18.75">
      <c r="A116" s="141" t="s">
        <v>298</v>
      </c>
      <c r="B116" s="96" t="s">
        <v>286</v>
      </c>
      <c r="C116" s="89">
        <f>SUM(C117:C125)</f>
        <v>193466.4192</v>
      </c>
      <c r="D116" s="89">
        <f>SUM(D117:D125)</f>
        <v>232305.5711</v>
      </c>
      <c r="E116" s="89">
        <f>SUM(E117:E125)</f>
        <v>232178.068</v>
      </c>
      <c r="F116" s="106">
        <f t="shared" si="21"/>
        <v>1.2000949258278306</v>
      </c>
      <c r="G116" s="89">
        <f>SUM(G117:G125)</f>
        <v>233026.00820000001</v>
      </c>
      <c r="H116" s="106">
        <f t="shared" si="22"/>
        <v>1.0036521115336354</v>
      </c>
      <c r="I116" s="89">
        <f>SUM(I117:I125)</f>
        <v>91388.678100000005</v>
      </c>
      <c r="J116" s="89">
        <f>SUM(J117:J125)</f>
        <v>88805.3701</v>
      </c>
      <c r="K116" s="106">
        <f t="shared" si="20"/>
        <v>0.38109638827860243</v>
      </c>
      <c r="L116" s="106">
        <f t="shared" si="23"/>
        <v>0.97173273480142386</v>
      </c>
    </row>
    <row r="117" spans="1:12" ht="18.75">
      <c r="A117" s="141"/>
      <c r="B117" s="96">
        <v>110</v>
      </c>
      <c r="C117" s="89"/>
      <c r="D117" s="89"/>
      <c r="E117" s="89"/>
      <c r="F117" s="106" t="str">
        <f t="shared" si="21"/>
        <v>-</v>
      </c>
      <c r="G117" s="107"/>
      <c r="H117" s="106" t="str">
        <f t="shared" si="22"/>
        <v>-</v>
      </c>
      <c r="I117" s="89"/>
      <c r="J117" s="89"/>
      <c r="K117" s="106" t="str">
        <f t="shared" si="20"/>
        <v>-</v>
      </c>
      <c r="L117" s="106" t="str">
        <f t="shared" si="23"/>
        <v>-</v>
      </c>
    </row>
    <row r="118" spans="1:12" ht="18.75">
      <c r="A118" s="141"/>
      <c r="B118" s="96">
        <v>120</v>
      </c>
      <c r="C118" s="89"/>
      <c r="D118" s="89"/>
      <c r="E118" s="89"/>
      <c r="F118" s="106" t="str">
        <f t="shared" si="21"/>
        <v>-</v>
      </c>
      <c r="G118" s="107"/>
      <c r="H118" s="106" t="str">
        <f t="shared" si="22"/>
        <v>-</v>
      </c>
      <c r="I118" s="89"/>
      <c r="J118" s="89"/>
      <c r="K118" s="106" t="str">
        <f t="shared" si="20"/>
        <v>-</v>
      </c>
      <c r="L118" s="106" t="str">
        <f t="shared" si="23"/>
        <v>-</v>
      </c>
    </row>
    <row r="119" spans="1:12" ht="18.75">
      <c r="A119" s="141"/>
      <c r="B119" s="96">
        <v>240</v>
      </c>
      <c r="C119" s="89">
        <v>385.96300000000002</v>
      </c>
      <c r="D119" s="89">
        <v>2199.7062999999998</v>
      </c>
      <c r="E119" s="89">
        <v>2199.7062999999998</v>
      </c>
      <c r="F119" s="106">
        <f t="shared" si="21"/>
        <v>5.6992672872788317</v>
      </c>
      <c r="G119" s="107">
        <v>0</v>
      </c>
      <c r="H119" s="106">
        <f t="shared" si="22"/>
        <v>0</v>
      </c>
      <c r="I119" s="89">
        <v>1335.2655999999999</v>
      </c>
      <c r="J119" s="89">
        <v>0</v>
      </c>
      <c r="K119" s="106" t="str">
        <f t="shared" si="20"/>
        <v>-</v>
      </c>
      <c r="L119" s="106">
        <f t="shared" si="23"/>
        <v>0</v>
      </c>
    </row>
    <row r="120" spans="1:12" ht="18.75">
      <c r="A120" s="141"/>
      <c r="B120" s="96">
        <v>243</v>
      </c>
      <c r="C120" s="89">
        <v>831.80859999999996</v>
      </c>
      <c r="D120" s="89">
        <v>21922.422699999999</v>
      </c>
      <c r="E120" s="89">
        <v>21865.227599999998</v>
      </c>
      <c r="F120" s="106">
        <f t="shared" si="21"/>
        <v>26.286368763198649</v>
      </c>
      <c r="G120" s="107">
        <v>0</v>
      </c>
      <c r="H120" s="106">
        <f t="shared" si="22"/>
        <v>0</v>
      </c>
      <c r="I120" s="89">
        <v>14</v>
      </c>
      <c r="J120" s="89">
        <v>0</v>
      </c>
      <c r="K120" s="106" t="str">
        <f t="shared" si="20"/>
        <v>-</v>
      </c>
      <c r="L120" s="106">
        <f t="shared" si="23"/>
        <v>0</v>
      </c>
    </row>
    <row r="121" spans="1:12" ht="18.75">
      <c r="A121" s="141"/>
      <c r="B121" s="96">
        <v>300</v>
      </c>
      <c r="C121" s="89"/>
      <c r="D121" s="89"/>
      <c r="E121" s="89"/>
      <c r="F121" s="106" t="str">
        <f t="shared" si="21"/>
        <v>-</v>
      </c>
      <c r="G121" s="107"/>
      <c r="H121" s="106" t="str">
        <f t="shared" si="22"/>
        <v>-</v>
      </c>
      <c r="I121" s="89"/>
      <c r="J121" s="89"/>
      <c r="K121" s="106" t="str">
        <f t="shared" si="20"/>
        <v>-</v>
      </c>
      <c r="L121" s="106" t="str">
        <f t="shared" si="23"/>
        <v>-</v>
      </c>
    </row>
    <row r="122" spans="1:12" ht="18.75">
      <c r="A122" s="141"/>
      <c r="B122" s="96">
        <v>400</v>
      </c>
      <c r="C122" s="89"/>
      <c r="D122" s="89"/>
      <c r="E122" s="89"/>
      <c r="F122" s="106" t="str">
        <f t="shared" si="21"/>
        <v>-</v>
      </c>
      <c r="G122" s="107"/>
      <c r="H122" s="106" t="str">
        <f t="shared" si="22"/>
        <v>-</v>
      </c>
      <c r="I122" s="89"/>
      <c r="J122" s="89"/>
      <c r="K122" s="106" t="str">
        <f t="shared" si="20"/>
        <v>-</v>
      </c>
      <c r="L122" s="106" t="str">
        <f t="shared" si="23"/>
        <v>-</v>
      </c>
    </row>
    <row r="123" spans="1:12" ht="18.75">
      <c r="A123" s="141"/>
      <c r="B123" s="96">
        <v>610</v>
      </c>
      <c r="C123" s="89"/>
      <c r="D123" s="89"/>
      <c r="E123" s="89"/>
      <c r="F123" s="106" t="str">
        <f t="shared" si="21"/>
        <v>-</v>
      </c>
      <c r="G123" s="107"/>
      <c r="H123" s="106" t="str">
        <f t="shared" si="22"/>
        <v>-</v>
      </c>
      <c r="I123" s="89"/>
      <c r="J123" s="89"/>
      <c r="K123" s="106" t="str">
        <f t="shared" si="20"/>
        <v>-</v>
      </c>
      <c r="L123" s="106" t="str">
        <f t="shared" si="23"/>
        <v>-</v>
      </c>
    </row>
    <row r="124" spans="1:12" ht="18.75">
      <c r="A124" s="141"/>
      <c r="B124" s="96">
        <v>620</v>
      </c>
      <c r="C124" s="89">
        <v>192248.6476</v>
      </c>
      <c r="D124" s="89">
        <v>208183.44209999999</v>
      </c>
      <c r="E124" s="89">
        <v>208113.1341</v>
      </c>
      <c r="F124" s="106">
        <f t="shared" si="21"/>
        <v>1.082520666324833</v>
      </c>
      <c r="G124" s="107">
        <v>233026.00820000001</v>
      </c>
      <c r="H124" s="106">
        <f t="shared" si="22"/>
        <v>1.1197083221476507</v>
      </c>
      <c r="I124" s="89">
        <v>90039.412500000006</v>
      </c>
      <c r="J124" s="89">
        <v>88805.3701</v>
      </c>
      <c r="K124" s="106">
        <f t="shared" si="20"/>
        <v>0.38109638827860243</v>
      </c>
      <c r="L124" s="106">
        <f t="shared" si="23"/>
        <v>0.98629441967982623</v>
      </c>
    </row>
    <row r="125" spans="1:12" ht="18.75">
      <c r="A125" s="141"/>
      <c r="B125" s="96" t="s">
        <v>287</v>
      </c>
      <c r="C125" s="89"/>
      <c r="D125" s="89"/>
      <c r="E125" s="89"/>
      <c r="F125" s="106" t="str">
        <f t="shared" si="21"/>
        <v>-</v>
      </c>
      <c r="G125" s="107"/>
      <c r="H125" s="106" t="str">
        <f t="shared" si="22"/>
        <v>-</v>
      </c>
      <c r="I125" s="89"/>
      <c r="J125" s="89"/>
      <c r="K125" s="106" t="str">
        <f t="shared" si="20"/>
        <v>-</v>
      </c>
      <c r="L125" s="106" t="str">
        <f t="shared" si="23"/>
        <v>-</v>
      </c>
    </row>
    <row r="126" spans="1:12" ht="18.75">
      <c r="A126" s="141" t="s">
        <v>299</v>
      </c>
      <c r="B126" s="96" t="s">
        <v>286</v>
      </c>
      <c r="C126" s="89">
        <f>SUM(C127:C135)</f>
        <v>299216.13179999997</v>
      </c>
      <c r="D126" s="89">
        <f>SUM(D127:D135)</f>
        <v>365644.45889999997</v>
      </c>
      <c r="E126" s="89">
        <f>SUM(E127:E135)</f>
        <v>363255.4803</v>
      </c>
      <c r="F126" s="106">
        <f t="shared" si="21"/>
        <v>1.2140237162841365</v>
      </c>
      <c r="G126" s="89">
        <f>SUM(G127:G135)</f>
        <v>366938.60629999998</v>
      </c>
      <c r="H126" s="106">
        <f t="shared" si="22"/>
        <v>1.0101392166112904</v>
      </c>
      <c r="I126" s="89">
        <f>SUM(I127:I135)</f>
        <v>172393.77920000002</v>
      </c>
      <c r="J126" s="89">
        <f>SUM(J127:J135)</f>
        <v>208482.37289999999</v>
      </c>
      <c r="K126" s="106">
        <f t="shared" si="20"/>
        <v>0.56816690672648906</v>
      </c>
      <c r="L126" s="106">
        <f t="shared" si="23"/>
        <v>1.2093381435656814</v>
      </c>
    </row>
    <row r="127" spans="1:12" ht="18.75">
      <c r="A127" s="141"/>
      <c r="B127" s="96">
        <v>110</v>
      </c>
      <c r="C127" s="89"/>
      <c r="D127" s="89"/>
      <c r="E127" s="89"/>
      <c r="F127" s="106" t="str">
        <f t="shared" si="21"/>
        <v>-</v>
      </c>
      <c r="G127" s="107"/>
      <c r="H127" s="106" t="str">
        <f t="shared" si="22"/>
        <v>-</v>
      </c>
      <c r="I127" s="89"/>
      <c r="J127" s="89"/>
      <c r="K127" s="106" t="str">
        <f t="shared" si="20"/>
        <v>-</v>
      </c>
      <c r="L127" s="106" t="str">
        <f t="shared" si="23"/>
        <v>-</v>
      </c>
    </row>
    <row r="128" spans="1:12" ht="18.75">
      <c r="A128" s="141"/>
      <c r="B128" s="96">
        <v>120</v>
      </c>
      <c r="C128" s="89"/>
      <c r="D128" s="89"/>
      <c r="E128" s="89"/>
      <c r="F128" s="106" t="str">
        <f t="shared" si="21"/>
        <v>-</v>
      </c>
      <c r="G128" s="107"/>
      <c r="H128" s="106" t="str">
        <f t="shared" si="22"/>
        <v>-</v>
      </c>
      <c r="I128" s="89"/>
      <c r="J128" s="89"/>
      <c r="K128" s="106" t="str">
        <f t="shared" si="20"/>
        <v>-</v>
      </c>
      <c r="L128" s="106" t="str">
        <f t="shared" si="23"/>
        <v>-</v>
      </c>
    </row>
    <row r="129" spans="1:12" ht="18.75">
      <c r="A129" s="141"/>
      <c r="B129" s="96">
        <v>240</v>
      </c>
      <c r="C129" s="89">
        <v>11433.270500000001</v>
      </c>
      <c r="D129" s="89">
        <v>12362.6356</v>
      </c>
      <c r="E129" s="89">
        <v>12362.624599999999</v>
      </c>
      <c r="F129" s="106">
        <f t="shared" si="21"/>
        <v>1.0812850618727159</v>
      </c>
      <c r="G129" s="107">
        <v>1334.4032999999999</v>
      </c>
      <c r="H129" s="106">
        <f t="shared" si="22"/>
        <v>0.10793851169758888</v>
      </c>
      <c r="I129" s="89">
        <v>1603.0332000000001</v>
      </c>
      <c r="J129" s="89">
        <v>115.65</v>
      </c>
      <c r="K129" s="106">
        <f t="shared" si="20"/>
        <v>8.6667951135912219E-2</v>
      </c>
      <c r="L129" s="106">
        <f t="shared" si="23"/>
        <v>7.2144482098062596E-2</v>
      </c>
    </row>
    <row r="130" spans="1:12" ht="18.75">
      <c r="A130" s="141"/>
      <c r="B130" s="96">
        <v>243</v>
      </c>
      <c r="C130" s="89">
        <v>2383.1750000000002</v>
      </c>
      <c r="D130" s="89">
        <v>1369.3568</v>
      </c>
      <c r="E130" s="89">
        <v>1369.3568</v>
      </c>
      <c r="F130" s="106">
        <f t="shared" si="21"/>
        <v>0.57459347299296104</v>
      </c>
      <c r="G130" s="107">
        <v>0</v>
      </c>
      <c r="H130" s="106">
        <f t="shared" si="22"/>
        <v>0</v>
      </c>
      <c r="I130" s="89">
        <v>0</v>
      </c>
      <c r="J130" s="89">
        <v>0</v>
      </c>
      <c r="K130" s="106" t="str">
        <f t="shared" si="20"/>
        <v>-</v>
      </c>
      <c r="L130" s="106" t="str">
        <f t="shared" si="23"/>
        <v>-</v>
      </c>
    </row>
    <row r="131" spans="1:12" ht="18.75">
      <c r="A131" s="141"/>
      <c r="B131" s="96">
        <v>300</v>
      </c>
      <c r="C131" s="89"/>
      <c r="D131" s="89"/>
      <c r="E131" s="89"/>
      <c r="F131" s="106" t="str">
        <f t="shared" si="21"/>
        <v>-</v>
      </c>
      <c r="G131" s="107"/>
      <c r="H131" s="106" t="str">
        <f t="shared" si="22"/>
        <v>-</v>
      </c>
      <c r="I131" s="89"/>
      <c r="J131" s="89"/>
      <c r="K131" s="106" t="str">
        <f t="shared" si="20"/>
        <v>-</v>
      </c>
      <c r="L131" s="106" t="str">
        <f t="shared" si="23"/>
        <v>-</v>
      </c>
    </row>
    <row r="132" spans="1:12" ht="18.75">
      <c r="A132" s="141"/>
      <c r="B132" s="96">
        <v>400</v>
      </c>
      <c r="C132" s="89"/>
      <c r="D132" s="89"/>
      <c r="E132" s="89"/>
      <c r="F132" s="106" t="str">
        <f t="shared" si="21"/>
        <v>-</v>
      </c>
      <c r="G132" s="107"/>
      <c r="H132" s="106" t="str">
        <f t="shared" si="22"/>
        <v>-</v>
      </c>
      <c r="I132" s="89"/>
      <c r="J132" s="89"/>
      <c r="K132" s="106" t="str">
        <f t="shared" si="20"/>
        <v>-</v>
      </c>
      <c r="L132" s="106" t="str">
        <f t="shared" si="23"/>
        <v>-</v>
      </c>
    </row>
    <row r="133" spans="1:12" ht="18.75">
      <c r="A133" s="141"/>
      <c r="B133" s="96">
        <v>610</v>
      </c>
      <c r="C133" s="89"/>
      <c r="D133" s="89"/>
      <c r="E133" s="89"/>
      <c r="F133" s="106" t="str">
        <f t="shared" si="21"/>
        <v>-</v>
      </c>
      <c r="G133" s="107"/>
      <c r="H133" s="106" t="str">
        <f t="shared" si="22"/>
        <v>-</v>
      </c>
      <c r="I133" s="89"/>
      <c r="J133" s="89"/>
      <c r="K133" s="106" t="str">
        <f t="shared" ref="K133:K196" si="24">IF(G133&lt;&gt;0,IFERROR(J133/G133,"-"),"-")</f>
        <v>-</v>
      </c>
      <c r="L133" s="106" t="str">
        <f t="shared" si="23"/>
        <v>-</v>
      </c>
    </row>
    <row r="134" spans="1:12" ht="18.75">
      <c r="A134" s="141"/>
      <c r="B134" s="96">
        <v>620</v>
      </c>
      <c r="C134" s="89">
        <v>285399.6863</v>
      </c>
      <c r="D134" s="89">
        <v>351912.46649999998</v>
      </c>
      <c r="E134" s="89">
        <v>349523.49890000001</v>
      </c>
      <c r="F134" s="106">
        <f t="shared" ref="F134:F197" si="25">IF(C134&lt;&gt;0,IFERROR(E134/C134,"-"),"-")</f>
        <v>1.22468073960178</v>
      </c>
      <c r="G134" s="107">
        <v>365604.20299999998</v>
      </c>
      <c r="H134" s="106">
        <f t="shared" ref="H134:H197" si="26">IF(E134&lt;&gt;0,IFERROR(G134/E134,"-"),"-")</f>
        <v>1.0460075049334543</v>
      </c>
      <c r="I134" s="89">
        <v>170790.74600000001</v>
      </c>
      <c r="J134" s="89">
        <v>208366.72289999999</v>
      </c>
      <c r="K134" s="106">
        <f t="shared" si="24"/>
        <v>0.5699243093767169</v>
      </c>
      <c r="L134" s="106">
        <f t="shared" ref="L134:L197" si="27">IF(I134&lt;&gt;0,IFERROR(J134/I134,"-"),"-")</f>
        <v>1.2200117850647481</v>
      </c>
    </row>
    <row r="135" spans="1:12" ht="18.75">
      <c r="A135" s="141"/>
      <c r="B135" s="96" t="s">
        <v>287</v>
      </c>
      <c r="C135" s="89"/>
      <c r="D135" s="89"/>
      <c r="E135" s="89"/>
      <c r="F135" s="106" t="str">
        <f t="shared" si="25"/>
        <v>-</v>
      </c>
      <c r="G135" s="107"/>
      <c r="H135" s="106" t="str">
        <f t="shared" si="26"/>
        <v>-</v>
      </c>
      <c r="I135" s="89"/>
      <c r="J135" s="89"/>
      <c r="K135" s="106" t="str">
        <f t="shared" si="24"/>
        <v>-</v>
      </c>
      <c r="L135" s="106" t="str">
        <f t="shared" si="27"/>
        <v>-</v>
      </c>
    </row>
    <row r="136" spans="1:12" ht="18.75">
      <c r="A136" s="141" t="s">
        <v>300</v>
      </c>
      <c r="B136" s="96" t="s">
        <v>286</v>
      </c>
      <c r="C136" s="89">
        <f>SUM(C137:C145)</f>
        <v>40930.128499999999</v>
      </c>
      <c r="D136" s="89">
        <f>SUM(D137:D145)</f>
        <v>43484.8007</v>
      </c>
      <c r="E136" s="89">
        <f>SUM(E137:E145)</f>
        <v>43476.988700000002</v>
      </c>
      <c r="F136" s="106">
        <f t="shared" si="25"/>
        <v>1.0622245835363064</v>
      </c>
      <c r="G136" s="89">
        <f>SUM(G137:G145)</f>
        <v>53191.449500000002</v>
      </c>
      <c r="H136" s="106">
        <f t="shared" si="26"/>
        <v>1.2234391362067816</v>
      </c>
      <c r="I136" s="89">
        <f>SUM(I137:I145)</f>
        <v>23035.615700000002</v>
      </c>
      <c r="J136" s="89">
        <f>SUM(J137:J145)</f>
        <v>25178.417300000001</v>
      </c>
      <c r="K136" s="106">
        <f t="shared" si="24"/>
        <v>0.47335459997193724</v>
      </c>
      <c r="L136" s="106">
        <f t="shared" si="27"/>
        <v>1.093021242753238</v>
      </c>
    </row>
    <row r="137" spans="1:12" ht="18.75">
      <c r="A137" s="141"/>
      <c r="B137" s="96">
        <v>110</v>
      </c>
      <c r="C137" s="89"/>
      <c r="D137" s="89"/>
      <c r="E137" s="89"/>
      <c r="F137" s="106" t="str">
        <f t="shared" si="25"/>
        <v>-</v>
      </c>
      <c r="G137" s="107"/>
      <c r="H137" s="106" t="str">
        <f t="shared" si="26"/>
        <v>-</v>
      </c>
      <c r="I137" s="89"/>
      <c r="J137" s="89"/>
      <c r="K137" s="106" t="str">
        <f t="shared" si="24"/>
        <v>-</v>
      </c>
      <c r="L137" s="106" t="str">
        <f t="shared" si="27"/>
        <v>-</v>
      </c>
    </row>
    <row r="138" spans="1:12" ht="18.75">
      <c r="A138" s="141"/>
      <c r="B138" s="96">
        <v>120</v>
      </c>
      <c r="C138" s="89"/>
      <c r="D138" s="89"/>
      <c r="E138" s="89"/>
      <c r="F138" s="106" t="str">
        <f t="shared" si="25"/>
        <v>-</v>
      </c>
      <c r="G138" s="107"/>
      <c r="H138" s="106" t="str">
        <f t="shared" si="26"/>
        <v>-</v>
      </c>
      <c r="I138" s="89"/>
      <c r="J138" s="89"/>
      <c r="K138" s="106" t="str">
        <f t="shared" si="24"/>
        <v>-</v>
      </c>
      <c r="L138" s="106" t="str">
        <f t="shared" si="27"/>
        <v>-</v>
      </c>
    </row>
    <row r="139" spans="1:12" ht="18.75">
      <c r="A139" s="141"/>
      <c r="B139" s="96">
        <v>240</v>
      </c>
      <c r="C139" s="89">
        <v>306.05250000000001</v>
      </c>
      <c r="D139" s="89">
        <v>1259.8599999999999</v>
      </c>
      <c r="E139" s="89">
        <v>1259.8599999999999</v>
      </c>
      <c r="F139" s="106">
        <f t="shared" si="25"/>
        <v>4.1164832830968541</v>
      </c>
      <c r="G139" s="107">
        <v>0</v>
      </c>
      <c r="H139" s="106">
        <f t="shared" si="26"/>
        <v>0</v>
      </c>
      <c r="I139" s="89">
        <v>1259.8599999999999</v>
      </c>
      <c r="J139" s="89">
        <v>0</v>
      </c>
      <c r="K139" s="106" t="str">
        <f t="shared" si="24"/>
        <v>-</v>
      </c>
      <c r="L139" s="106">
        <f t="shared" si="27"/>
        <v>0</v>
      </c>
    </row>
    <row r="140" spans="1:12" ht="18.75">
      <c r="A140" s="141"/>
      <c r="B140" s="96">
        <v>243</v>
      </c>
      <c r="C140" s="89"/>
      <c r="D140" s="89"/>
      <c r="E140" s="89"/>
      <c r="F140" s="106" t="str">
        <f t="shared" si="25"/>
        <v>-</v>
      </c>
      <c r="G140" s="107"/>
      <c r="H140" s="106" t="str">
        <f t="shared" si="26"/>
        <v>-</v>
      </c>
      <c r="I140" s="89"/>
      <c r="J140" s="89"/>
      <c r="K140" s="106" t="str">
        <f t="shared" si="24"/>
        <v>-</v>
      </c>
      <c r="L140" s="106" t="str">
        <f t="shared" si="27"/>
        <v>-</v>
      </c>
    </row>
    <row r="141" spans="1:12" ht="18.75">
      <c r="A141" s="141"/>
      <c r="B141" s="96">
        <v>300</v>
      </c>
      <c r="C141" s="89"/>
      <c r="D141" s="89"/>
      <c r="E141" s="89"/>
      <c r="F141" s="106" t="str">
        <f t="shared" si="25"/>
        <v>-</v>
      </c>
      <c r="G141" s="107"/>
      <c r="H141" s="106" t="str">
        <f t="shared" si="26"/>
        <v>-</v>
      </c>
      <c r="I141" s="89"/>
      <c r="J141" s="89"/>
      <c r="K141" s="106" t="str">
        <f t="shared" si="24"/>
        <v>-</v>
      </c>
      <c r="L141" s="106" t="str">
        <f t="shared" si="27"/>
        <v>-</v>
      </c>
    </row>
    <row r="142" spans="1:12" ht="18.75">
      <c r="A142" s="141"/>
      <c r="B142" s="96">
        <v>400</v>
      </c>
      <c r="C142" s="89"/>
      <c r="D142" s="89"/>
      <c r="E142" s="89"/>
      <c r="F142" s="106" t="str">
        <f t="shared" si="25"/>
        <v>-</v>
      </c>
      <c r="G142" s="107"/>
      <c r="H142" s="106" t="str">
        <f t="shared" si="26"/>
        <v>-</v>
      </c>
      <c r="I142" s="89"/>
      <c r="J142" s="89"/>
      <c r="K142" s="106" t="str">
        <f t="shared" si="24"/>
        <v>-</v>
      </c>
      <c r="L142" s="106" t="str">
        <f t="shared" si="27"/>
        <v>-</v>
      </c>
    </row>
    <row r="143" spans="1:12" ht="18.75">
      <c r="A143" s="141"/>
      <c r="B143" s="96">
        <v>610</v>
      </c>
      <c r="C143" s="89"/>
      <c r="D143" s="89"/>
      <c r="E143" s="89"/>
      <c r="F143" s="106" t="str">
        <f t="shared" si="25"/>
        <v>-</v>
      </c>
      <c r="G143" s="107"/>
      <c r="H143" s="106" t="str">
        <f t="shared" si="26"/>
        <v>-</v>
      </c>
      <c r="I143" s="89"/>
      <c r="J143" s="89"/>
      <c r="K143" s="106" t="str">
        <f t="shared" si="24"/>
        <v>-</v>
      </c>
      <c r="L143" s="106" t="str">
        <f t="shared" si="27"/>
        <v>-</v>
      </c>
    </row>
    <row r="144" spans="1:12" ht="18.75">
      <c r="A144" s="141"/>
      <c r="B144" s="96">
        <v>620</v>
      </c>
      <c r="C144" s="89">
        <v>40624.076000000001</v>
      </c>
      <c r="D144" s="89">
        <v>42224.940699999999</v>
      </c>
      <c r="E144" s="89">
        <v>42217.128700000001</v>
      </c>
      <c r="F144" s="106">
        <f t="shared" si="25"/>
        <v>1.0392144968417252</v>
      </c>
      <c r="G144" s="107">
        <v>53191.449500000002</v>
      </c>
      <c r="H144" s="106">
        <f t="shared" si="26"/>
        <v>1.2599494834900982</v>
      </c>
      <c r="I144" s="89">
        <v>21775.755700000002</v>
      </c>
      <c r="J144" s="89">
        <v>25178.417300000001</v>
      </c>
      <c r="K144" s="106">
        <f t="shared" si="24"/>
        <v>0.47335459997193724</v>
      </c>
      <c r="L144" s="106">
        <f t="shared" si="27"/>
        <v>1.1562591740501571</v>
      </c>
    </row>
    <row r="145" spans="1:12" ht="18.75">
      <c r="A145" s="141"/>
      <c r="B145" s="96" t="s">
        <v>287</v>
      </c>
      <c r="C145" s="89"/>
      <c r="D145" s="89"/>
      <c r="E145" s="89"/>
      <c r="F145" s="106" t="str">
        <f t="shared" si="25"/>
        <v>-</v>
      </c>
      <c r="G145" s="107"/>
      <c r="H145" s="106" t="str">
        <f t="shared" si="26"/>
        <v>-</v>
      </c>
      <c r="I145" s="89"/>
      <c r="J145" s="89"/>
      <c r="K145" s="106" t="str">
        <f t="shared" si="24"/>
        <v>-</v>
      </c>
      <c r="L145" s="106" t="str">
        <f t="shared" si="27"/>
        <v>-</v>
      </c>
    </row>
    <row r="146" spans="1:12" ht="18.75">
      <c r="A146" s="141" t="s">
        <v>301</v>
      </c>
      <c r="B146" s="96" t="s">
        <v>286</v>
      </c>
      <c r="C146" s="89">
        <f>SUM(C147:C155)</f>
        <v>7096.6841999999997</v>
      </c>
      <c r="D146" s="89">
        <f>SUM(D147:D155)</f>
        <v>10594.646799999999</v>
      </c>
      <c r="E146" s="89">
        <f>SUM(E147:E155)</f>
        <v>10146.791000000001</v>
      </c>
      <c r="F146" s="106">
        <f t="shared" si="25"/>
        <v>1.4297932265324702</v>
      </c>
      <c r="G146" s="89">
        <f>SUM(G147:G155)</f>
        <v>11723.0708</v>
      </c>
      <c r="H146" s="106">
        <f t="shared" si="26"/>
        <v>1.1553476167982566</v>
      </c>
      <c r="I146" s="89">
        <f>SUM(I147:I155)</f>
        <v>4395.2978000000003</v>
      </c>
      <c r="J146" s="89">
        <f>SUM(J147:J155)</f>
        <v>6181.7413999999999</v>
      </c>
      <c r="K146" s="106">
        <f t="shared" si="24"/>
        <v>0.52731417437144545</v>
      </c>
      <c r="L146" s="106">
        <f t="shared" si="27"/>
        <v>1.4064442686909633</v>
      </c>
    </row>
    <row r="147" spans="1:12" ht="18.75">
      <c r="A147" s="141"/>
      <c r="B147" s="96">
        <v>110</v>
      </c>
      <c r="C147" s="89"/>
      <c r="D147" s="89"/>
      <c r="E147" s="89"/>
      <c r="F147" s="106" t="str">
        <f t="shared" si="25"/>
        <v>-</v>
      </c>
      <c r="G147" s="107"/>
      <c r="H147" s="106" t="str">
        <f t="shared" si="26"/>
        <v>-</v>
      </c>
      <c r="I147" s="89"/>
      <c r="J147" s="89"/>
      <c r="K147" s="106" t="str">
        <f t="shared" si="24"/>
        <v>-</v>
      </c>
      <c r="L147" s="106" t="str">
        <f t="shared" si="27"/>
        <v>-</v>
      </c>
    </row>
    <row r="148" spans="1:12" ht="18.75">
      <c r="A148" s="141"/>
      <c r="B148" s="96">
        <v>120</v>
      </c>
      <c r="C148" s="89"/>
      <c r="D148" s="89"/>
      <c r="E148" s="89"/>
      <c r="F148" s="106" t="str">
        <f t="shared" si="25"/>
        <v>-</v>
      </c>
      <c r="G148" s="107"/>
      <c r="H148" s="106" t="str">
        <f t="shared" si="26"/>
        <v>-</v>
      </c>
      <c r="I148" s="89"/>
      <c r="J148" s="89"/>
      <c r="K148" s="106" t="str">
        <f t="shared" si="24"/>
        <v>-</v>
      </c>
      <c r="L148" s="106" t="str">
        <f t="shared" si="27"/>
        <v>-</v>
      </c>
    </row>
    <row r="149" spans="1:12" ht="18.75">
      <c r="A149" s="141"/>
      <c r="B149" s="96">
        <v>240</v>
      </c>
      <c r="C149" s="89">
        <v>420</v>
      </c>
      <c r="D149" s="89">
        <v>420</v>
      </c>
      <c r="E149" s="89">
        <v>251.23500000000001</v>
      </c>
      <c r="F149" s="106">
        <f t="shared" si="25"/>
        <v>0.59817857142857145</v>
      </c>
      <c r="G149" s="107">
        <v>420</v>
      </c>
      <c r="H149" s="106">
        <f t="shared" si="26"/>
        <v>1.6717415965132245</v>
      </c>
      <c r="I149" s="89">
        <v>120.625</v>
      </c>
      <c r="J149" s="89">
        <v>129.815</v>
      </c>
      <c r="K149" s="106">
        <f t="shared" si="24"/>
        <v>0.30908333333333332</v>
      </c>
      <c r="L149" s="106">
        <f t="shared" si="27"/>
        <v>1.0761865284974093</v>
      </c>
    </row>
    <row r="150" spans="1:12" ht="18.75">
      <c r="A150" s="141"/>
      <c r="B150" s="96">
        <v>243</v>
      </c>
      <c r="C150" s="89"/>
      <c r="D150" s="89"/>
      <c r="E150" s="89"/>
      <c r="F150" s="106" t="str">
        <f t="shared" si="25"/>
        <v>-</v>
      </c>
      <c r="G150" s="107"/>
      <c r="H150" s="106" t="str">
        <f t="shared" si="26"/>
        <v>-</v>
      </c>
      <c r="I150" s="89"/>
      <c r="J150" s="89"/>
      <c r="K150" s="106" t="str">
        <f t="shared" si="24"/>
        <v>-</v>
      </c>
      <c r="L150" s="106" t="str">
        <f t="shared" si="27"/>
        <v>-</v>
      </c>
    </row>
    <row r="151" spans="1:12" ht="18.75">
      <c r="A151" s="141"/>
      <c r="B151" s="96">
        <v>300</v>
      </c>
      <c r="C151" s="89">
        <v>1856.0940000000001</v>
      </c>
      <c r="D151" s="89">
        <v>3005.4712</v>
      </c>
      <c r="E151" s="89">
        <v>2846.6179999999999</v>
      </c>
      <c r="F151" s="106">
        <f t="shared" si="25"/>
        <v>1.5336604719373048</v>
      </c>
      <c r="G151" s="107">
        <v>1948.8578</v>
      </c>
      <c r="H151" s="106">
        <f t="shared" si="26"/>
        <v>0.68462217269756609</v>
      </c>
      <c r="I151" s="89">
        <v>0</v>
      </c>
      <c r="J151" s="89">
        <v>0</v>
      </c>
      <c r="K151" s="106">
        <f t="shared" si="24"/>
        <v>0</v>
      </c>
      <c r="L151" s="106" t="str">
        <f t="shared" si="27"/>
        <v>-</v>
      </c>
    </row>
    <row r="152" spans="1:12" ht="18.75">
      <c r="A152" s="141"/>
      <c r="B152" s="96">
        <v>400</v>
      </c>
      <c r="C152" s="89"/>
      <c r="D152" s="89"/>
      <c r="E152" s="89"/>
      <c r="F152" s="106" t="str">
        <f t="shared" si="25"/>
        <v>-</v>
      </c>
      <c r="G152" s="107"/>
      <c r="H152" s="106" t="str">
        <f t="shared" si="26"/>
        <v>-</v>
      </c>
      <c r="I152" s="89"/>
      <c r="J152" s="89"/>
      <c r="K152" s="106" t="str">
        <f t="shared" si="24"/>
        <v>-</v>
      </c>
      <c r="L152" s="106" t="str">
        <f t="shared" si="27"/>
        <v>-</v>
      </c>
    </row>
    <row r="153" spans="1:12" ht="18.75">
      <c r="A153" s="141"/>
      <c r="B153" s="96">
        <v>610</v>
      </c>
      <c r="C153" s="89"/>
      <c r="D153" s="89"/>
      <c r="E153" s="89"/>
      <c r="F153" s="106" t="str">
        <f t="shared" si="25"/>
        <v>-</v>
      </c>
      <c r="G153" s="107"/>
      <c r="H153" s="106" t="str">
        <f t="shared" si="26"/>
        <v>-</v>
      </c>
      <c r="I153" s="89"/>
      <c r="J153" s="89"/>
      <c r="K153" s="106" t="str">
        <f t="shared" si="24"/>
        <v>-</v>
      </c>
      <c r="L153" s="106" t="str">
        <f t="shared" si="27"/>
        <v>-</v>
      </c>
    </row>
    <row r="154" spans="1:12" ht="18.75">
      <c r="A154" s="141"/>
      <c r="B154" s="96">
        <v>620</v>
      </c>
      <c r="C154" s="89">
        <v>4820.5901999999996</v>
      </c>
      <c r="D154" s="89">
        <v>7169.1755999999996</v>
      </c>
      <c r="E154" s="89">
        <v>7048.9380000000001</v>
      </c>
      <c r="F154" s="106">
        <f t="shared" si="25"/>
        <v>1.4622562191658608</v>
      </c>
      <c r="G154" s="107">
        <v>9354.2129999999997</v>
      </c>
      <c r="H154" s="106">
        <f t="shared" si="26"/>
        <v>1.3270386262441236</v>
      </c>
      <c r="I154" s="89">
        <v>4274.6728000000003</v>
      </c>
      <c r="J154" s="89">
        <v>6051.9264000000003</v>
      </c>
      <c r="K154" s="106">
        <f t="shared" si="24"/>
        <v>0.64697333704075377</v>
      </c>
      <c r="L154" s="106">
        <f t="shared" si="27"/>
        <v>1.4157636579810271</v>
      </c>
    </row>
    <row r="155" spans="1:12" ht="18.75">
      <c r="A155" s="141"/>
      <c r="B155" s="96" t="s">
        <v>287</v>
      </c>
      <c r="C155" s="89"/>
      <c r="D155" s="89"/>
      <c r="E155" s="89"/>
      <c r="F155" s="106" t="str">
        <f t="shared" si="25"/>
        <v>-</v>
      </c>
      <c r="G155" s="107"/>
      <c r="H155" s="106" t="str">
        <f t="shared" si="26"/>
        <v>-</v>
      </c>
      <c r="I155" s="89"/>
      <c r="J155" s="89"/>
      <c r="K155" s="106" t="str">
        <f t="shared" si="24"/>
        <v>-</v>
      </c>
      <c r="L155" s="106" t="str">
        <f t="shared" si="27"/>
        <v>-</v>
      </c>
    </row>
    <row r="156" spans="1:12" ht="18.75">
      <c r="A156" s="141" t="s">
        <v>302</v>
      </c>
      <c r="B156" s="96" t="s">
        <v>286</v>
      </c>
      <c r="C156" s="89">
        <f>SUM(C157:C165)</f>
        <v>11770.777000000002</v>
      </c>
      <c r="D156" s="89">
        <f>SUM(D157:D165)</f>
        <v>12755.882999999998</v>
      </c>
      <c r="E156" s="89">
        <f>SUM(E157:E165)</f>
        <v>12594.4218</v>
      </c>
      <c r="F156" s="106">
        <f t="shared" si="25"/>
        <v>1.0699736984227972</v>
      </c>
      <c r="G156" s="89">
        <f>SUM(G157:G165)</f>
        <v>15005.599999999999</v>
      </c>
      <c r="H156" s="106">
        <f t="shared" si="26"/>
        <v>1.1914481060178561</v>
      </c>
      <c r="I156" s="89">
        <f>SUM(I157:I165)</f>
        <v>5780.4516000000003</v>
      </c>
      <c r="J156" s="89">
        <f>SUM(J157:J165)</f>
        <v>6488.4185000000007</v>
      </c>
      <c r="K156" s="106">
        <f t="shared" si="24"/>
        <v>0.4323998040731461</v>
      </c>
      <c r="L156" s="106">
        <f t="shared" si="27"/>
        <v>1.1224760536010716</v>
      </c>
    </row>
    <row r="157" spans="1:12" ht="18.75">
      <c r="A157" s="141"/>
      <c r="B157" s="96">
        <v>110</v>
      </c>
      <c r="C157" s="89"/>
      <c r="D157" s="89"/>
      <c r="E157" s="89"/>
      <c r="F157" s="106" t="str">
        <f t="shared" si="25"/>
        <v>-</v>
      </c>
      <c r="G157" s="107"/>
      <c r="H157" s="106" t="str">
        <f t="shared" si="26"/>
        <v>-</v>
      </c>
      <c r="I157" s="89"/>
      <c r="J157" s="89"/>
      <c r="K157" s="106" t="str">
        <f t="shared" si="24"/>
        <v>-</v>
      </c>
      <c r="L157" s="106" t="str">
        <f t="shared" si="27"/>
        <v>-</v>
      </c>
    </row>
    <row r="158" spans="1:12" ht="18.75">
      <c r="A158" s="141"/>
      <c r="B158" s="96">
        <v>120</v>
      </c>
      <c r="C158" s="89">
        <v>9920.4192000000003</v>
      </c>
      <c r="D158" s="89">
        <v>9818.8259999999991</v>
      </c>
      <c r="E158" s="89">
        <v>9750.8826000000008</v>
      </c>
      <c r="F158" s="106">
        <f t="shared" si="25"/>
        <v>0.98291033911147629</v>
      </c>
      <c r="G158" s="107">
        <v>13310.3</v>
      </c>
      <c r="H158" s="106">
        <f t="shared" si="26"/>
        <v>1.3650354071538096</v>
      </c>
      <c r="I158" s="89">
        <v>4836.6607000000004</v>
      </c>
      <c r="J158" s="89">
        <v>5916.3932000000004</v>
      </c>
      <c r="K158" s="106">
        <f t="shared" si="24"/>
        <v>0.44449735918799732</v>
      </c>
      <c r="L158" s="106">
        <f t="shared" si="27"/>
        <v>1.2232392485170605</v>
      </c>
    </row>
    <row r="159" spans="1:12" ht="18.75">
      <c r="A159" s="141"/>
      <c r="B159" s="96">
        <v>240</v>
      </c>
      <c r="C159" s="89">
        <v>1742.9403</v>
      </c>
      <c r="D159" s="89">
        <v>2820.1545999999998</v>
      </c>
      <c r="E159" s="89">
        <v>2727.1368000000002</v>
      </c>
      <c r="F159" s="106">
        <f t="shared" si="25"/>
        <v>1.5646759673868349</v>
      </c>
      <c r="G159" s="107">
        <v>1523.3</v>
      </c>
      <c r="H159" s="106">
        <f t="shared" si="26"/>
        <v>0.55857117252057165</v>
      </c>
      <c r="I159" s="89">
        <v>943.7885</v>
      </c>
      <c r="J159" s="89">
        <v>507.02530000000002</v>
      </c>
      <c r="K159" s="106">
        <f t="shared" si="24"/>
        <v>0.33284664872316683</v>
      </c>
      <c r="L159" s="106">
        <f t="shared" si="27"/>
        <v>0.53722343512344128</v>
      </c>
    </row>
    <row r="160" spans="1:12" ht="18.75">
      <c r="A160" s="141"/>
      <c r="B160" s="96">
        <v>243</v>
      </c>
      <c r="C160" s="89"/>
      <c r="D160" s="89"/>
      <c r="E160" s="89"/>
      <c r="F160" s="106" t="str">
        <f t="shared" si="25"/>
        <v>-</v>
      </c>
      <c r="G160" s="107"/>
      <c r="H160" s="106" t="str">
        <f t="shared" si="26"/>
        <v>-</v>
      </c>
      <c r="I160" s="89"/>
      <c r="J160" s="89"/>
      <c r="K160" s="106" t="str">
        <f t="shared" si="24"/>
        <v>-</v>
      </c>
      <c r="L160" s="106" t="str">
        <f t="shared" si="27"/>
        <v>-</v>
      </c>
    </row>
    <row r="161" spans="1:12" ht="18.75">
      <c r="A161" s="141"/>
      <c r="B161" s="96">
        <v>300</v>
      </c>
      <c r="C161" s="89">
        <v>95.7</v>
      </c>
      <c r="D161" s="89">
        <v>116.9</v>
      </c>
      <c r="E161" s="89">
        <v>116.4</v>
      </c>
      <c r="F161" s="106">
        <f t="shared" si="25"/>
        <v>1.2163009404388716</v>
      </c>
      <c r="G161" s="107">
        <v>168</v>
      </c>
      <c r="H161" s="106">
        <f t="shared" si="26"/>
        <v>1.4432989690721649</v>
      </c>
      <c r="I161" s="89">
        <v>0</v>
      </c>
      <c r="J161" s="89">
        <v>65</v>
      </c>
      <c r="K161" s="106">
        <f t="shared" si="24"/>
        <v>0.38690476190476192</v>
      </c>
      <c r="L161" s="106" t="str">
        <f t="shared" si="27"/>
        <v>-</v>
      </c>
    </row>
    <row r="162" spans="1:12" ht="18.75">
      <c r="A162" s="141"/>
      <c r="B162" s="96">
        <v>400</v>
      </c>
      <c r="C162" s="89"/>
      <c r="D162" s="89"/>
      <c r="E162" s="89"/>
      <c r="F162" s="106" t="str">
        <f t="shared" si="25"/>
        <v>-</v>
      </c>
      <c r="G162" s="107"/>
      <c r="H162" s="106" t="str">
        <f t="shared" si="26"/>
        <v>-</v>
      </c>
      <c r="I162" s="89"/>
      <c r="J162" s="89"/>
      <c r="K162" s="106" t="str">
        <f t="shared" si="24"/>
        <v>-</v>
      </c>
      <c r="L162" s="106" t="str">
        <f t="shared" si="27"/>
        <v>-</v>
      </c>
    </row>
    <row r="163" spans="1:12" ht="18.75">
      <c r="A163" s="141"/>
      <c r="B163" s="96">
        <v>610</v>
      </c>
      <c r="C163" s="89"/>
      <c r="D163" s="89"/>
      <c r="E163" s="89"/>
      <c r="F163" s="106" t="str">
        <f t="shared" si="25"/>
        <v>-</v>
      </c>
      <c r="G163" s="107"/>
      <c r="H163" s="106" t="str">
        <f t="shared" si="26"/>
        <v>-</v>
      </c>
      <c r="I163" s="89"/>
      <c r="J163" s="89"/>
      <c r="K163" s="106" t="str">
        <f t="shared" si="24"/>
        <v>-</v>
      </c>
      <c r="L163" s="106" t="str">
        <f t="shared" si="27"/>
        <v>-</v>
      </c>
    </row>
    <row r="164" spans="1:12" ht="18.75">
      <c r="A164" s="141"/>
      <c r="B164" s="96">
        <v>620</v>
      </c>
      <c r="C164" s="89"/>
      <c r="D164" s="89"/>
      <c r="E164" s="89"/>
      <c r="F164" s="106" t="str">
        <f t="shared" si="25"/>
        <v>-</v>
      </c>
      <c r="G164" s="107"/>
      <c r="H164" s="106" t="str">
        <f t="shared" si="26"/>
        <v>-</v>
      </c>
      <c r="I164" s="89"/>
      <c r="J164" s="89"/>
      <c r="K164" s="106" t="str">
        <f t="shared" si="24"/>
        <v>-</v>
      </c>
      <c r="L164" s="106" t="str">
        <f t="shared" si="27"/>
        <v>-</v>
      </c>
    </row>
    <row r="165" spans="1:12" ht="18.75">
      <c r="A165" s="141"/>
      <c r="B165" s="96" t="s">
        <v>287</v>
      </c>
      <c r="C165" s="89">
        <v>11.717499999999999</v>
      </c>
      <c r="D165" s="89">
        <v>2.3999999999999998E-3</v>
      </c>
      <c r="E165" s="89">
        <v>2.3999999999999998E-3</v>
      </c>
      <c r="F165" s="106">
        <f t="shared" si="25"/>
        <v>2.0482184766375079E-4</v>
      </c>
      <c r="G165" s="107">
        <v>4</v>
      </c>
      <c r="H165" s="106">
        <f t="shared" si="26"/>
        <v>1666.6666666666667</v>
      </c>
      <c r="I165" s="89">
        <v>2.3999999999999998E-3</v>
      </c>
      <c r="J165" s="89">
        <v>0</v>
      </c>
      <c r="K165" s="106">
        <f t="shared" si="24"/>
        <v>0</v>
      </c>
      <c r="L165" s="106">
        <f t="shared" si="27"/>
        <v>0</v>
      </c>
    </row>
    <row r="166" spans="1:12" ht="18.75">
      <c r="A166" s="141" t="s">
        <v>303</v>
      </c>
      <c r="B166" s="96" t="s">
        <v>286</v>
      </c>
      <c r="C166" s="89">
        <f>SUM(C167:C175)</f>
        <v>87774.483399999997</v>
      </c>
      <c r="D166" s="89">
        <f>SUM(D167:D175)</f>
        <v>92132.344800000006</v>
      </c>
      <c r="E166" s="89">
        <f>SUM(E167:E175)</f>
        <v>92042.723299999998</v>
      </c>
      <c r="F166" s="106">
        <f t="shared" si="25"/>
        <v>1.048627342875367</v>
      </c>
      <c r="G166" s="89">
        <f>SUM(G167:G175)</f>
        <v>103293.4084</v>
      </c>
      <c r="H166" s="106">
        <f t="shared" si="26"/>
        <v>1.1222332922867788</v>
      </c>
      <c r="I166" s="89">
        <f>SUM(I167:I175)</f>
        <v>36909.833299999998</v>
      </c>
      <c r="J166" s="89">
        <f>SUM(J167:J175)</f>
        <v>43133.145600000003</v>
      </c>
      <c r="K166" s="106">
        <f t="shared" si="24"/>
        <v>0.41757887815036998</v>
      </c>
      <c r="L166" s="106">
        <f t="shared" si="27"/>
        <v>1.1686085182075316</v>
      </c>
    </row>
    <row r="167" spans="1:12" ht="18.75">
      <c r="A167" s="141"/>
      <c r="B167" s="96">
        <v>110</v>
      </c>
      <c r="C167" s="89"/>
      <c r="D167" s="89"/>
      <c r="E167" s="89"/>
      <c r="F167" s="106" t="str">
        <f t="shared" si="25"/>
        <v>-</v>
      </c>
      <c r="G167" s="107"/>
      <c r="H167" s="106" t="str">
        <f t="shared" si="26"/>
        <v>-</v>
      </c>
      <c r="I167" s="89"/>
      <c r="J167" s="89"/>
      <c r="K167" s="106" t="str">
        <f t="shared" si="24"/>
        <v>-</v>
      </c>
      <c r="L167" s="106" t="str">
        <f t="shared" si="27"/>
        <v>-</v>
      </c>
    </row>
    <row r="168" spans="1:12" ht="18.75">
      <c r="A168" s="141"/>
      <c r="B168" s="96">
        <v>120</v>
      </c>
      <c r="C168" s="89"/>
      <c r="D168" s="89"/>
      <c r="E168" s="89"/>
      <c r="F168" s="106" t="str">
        <f t="shared" si="25"/>
        <v>-</v>
      </c>
      <c r="G168" s="107"/>
      <c r="H168" s="106" t="str">
        <f t="shared" si="26"/>
        <v>-</v>
      </c>
      <c r="I168" s="89"/>
      <c r="J168" s="89"/>
      <c r="K168" s="106" t="str">
        <f t="shared" si="24"/>
        <v>-</v>
      </c>
      <c r="L168" s="106" t="str">
        <f t="shared" si="27"/>
        <v>-</v>
      </c>
    </row>
    <row r="169" spans="1:12" ht="18.75">
      <c r="A169" s="141"/>
      <c r="B169" s="96">
        <v>240</v>
      </c>
      <c r="C169" s="89">
        <v>9117.0663999999997</v>
      </c>
      <c r="D169" s="89">
        <v>3742.3548000000001</v>
      </c>
      <c r="E169" s="89">
        <v>3657.3027999999999</v>
      </c>
      <c r="F169" s="106">
        <f t="shared" si="25"/>
        <v>0.40114908014709644</v>
      </c>
      <c r="G169" s="107">
        <v>3876.7685999999999</v>
      </c>
      <c r="H169" s="106">
        <f t="shared" si="26"/>
        <v>1.0600075552945738</v>
      </c>
      <c r="I169" s="89">
        <v>785.19100000000003</v>
      </c>
      <c r="J169" s="89">
        <v>391.57659999999998</v>
      </c>
      <c r="K169" s="106">
        <f t="shared" si="24"/>
        <v>0.10100592539879734</v>
      </c>
      <c r="L169" s="106">
        <f t="shared" si="27"/>
        <v>0.49870235394954854</v>
      </c>
    </row>
    <row r="170" spans="1:12" ht="18.75">
      <c r="A170" s="141"/>
      <c r="B170" s="96">
        <v>243</v>
      </c>
      <c r="C170" s="89">
        <v>7635.65</v>
      </c>
      <c r="D170" s="89">
        <v>1223.2302</v>
      </c>
      <c r="E170" s="89">
        <v>1223.2302</v>
      </c>
      <c r="F170" s="106">
        <f t="shared" si="25"/>
        <v>0.16019987820290349</v>
      </c>
      <c r="G170" s="107">
        <v>17819.043000000001</v>
      </c>
      <c r="H170" s="106">
        <f t="shared" si="26"/>
        <v>14.567203295013483</v>
      </c>
      <c r="I170" s="89">
        <v>0</v>
      </c>
      <c r="J170" s="89">
        <v>0</v>
      </c>
      <c r="K170" s="106">
        <f t="shared" si="24"/>
        <v>0</v>
      </c>
      <c r="L170" s="106" t="str">
        <f t="shared" si="27"/>
        <v>-</v>
      </c>
    </row>
    <row r="171" spans="1:12" ht="18.75">
      <c r="A171" s="141"/>
      <c r="B171" s="96">
        <v>300</v>
      </c>
      <c r="C171" s="89"/>
      <c r="D171" s="89"/>
      <c r="E171" s="89"/>
      <c r="F171" s="106" t="str">
        <f t="shared" si="25"/>
        <v>-</v>
      </c>
      <c r="G171" s="107"/>
      <c r="H171" s="106" t="str">
        <f t="shared" si="26"/>
        <v>-</v>
      </c>
      <c r="I171" s="89"/>
      <c r="J171" s="89"/>
      <c r="K171" s="106" t="str">
        <f t="shared" si="24"/>
        <v>-</v>
      </c>
      <c r="L171" s="106" t="str">
        <f t="shared" si="27"/>
        <v>-</v>
      </c>
    </row>
    <row r="172" spans="1:12" ht="18.75">
      <c r="A172" s="141"/>
      <c r="B172" s="96">
        <v>400</v>
      </c>
      <c r="C172" s="89"/>
      <c r="D172" s="89"/>
      <c r="E172" s="89"/>
      <c r="F172" s="106" t="str">
        <f t="shared" si="25"/>
        <v>-</v>
      </c>
      <c r="G172" s="107"/>
      <c r="H172" s="106" t="str">
        <f t="shared" si="26"/>
        <v>-</v>
      </c>
      <c r="I172" s="89"/>
      <c r="J172" s="89"/>
      <c r="K172" s="106" t="str">
        <f t="shared" si="24"/>
        <v>-</v>
      </c>
      <c r="L172" s="106" t="str">
        <f t="shared" si="27"/>
        <v>-</v>
      </c>
    </row>
    <row r="173" spans="1:12" ht="18.75">
      <c r="A173" s="141"/>
      <c r="B173" s="96">
        <v>610</v>
      </c>
      <c r="C173" s="89">
        <v>20424.656999999999</v>
      </c>
      <c r="D173" s="89">
        <v>26493.234</v>
      </c>
      <c r="E173" s="89">
        <v>26493.234</v>
      </c>
      <c r="F173" s="106">
        <f t="shared" si="25"/>
        <v>1.2971201425806074</v>
      </c>
      <c r="G173" s="107">
        <v>0</v>
      </c>
      <c r="H173" s="106">
        <f t="shared" si="26"/>
        <v>0</v>
      </c>
      <c r="I173" s="89">
        <v>10852.7094</v>
      </c>
      <c r="J173" s="89">
        <v>0</v>
      </c>
      <c r="K173" s="106" t="str">
        <f t="shared" si="24"/>
        <v>-</v>
      </c>
      <c r="L173" s="106">
        <f t="shared" si="27"/>
        <v>0</v>
      </c>
    </row>
    <row r="174" spans="1:12" ht="18.75">
      <c r="A174" s="141"/>
      <c r="B174" s="96">
        <v>620</v>
      </c>
      <c r="C174" s="89">
        <v>50597.11</v>
      </c>
      <c r="D174" s="89">
        <v>60673.525800000003</v>
      </c>
      <c r="E174" s="89">
        <v>60668.956299999998</v>
      </c>
      <c r="F174" s="106">
        <f t="shared" si="25"/>
        <v>1.1990597150706828</v>
      </c>
      <c r="G174" s="107">
        <v>81597.596799999999</v>
      </c>
      <c r="H174" s="106">
        <f t="shared" si="26"/>
        <v>1.3449645712794305</v>
      </c>
      <c r="I174" s="89">
        <v>25271.9329</v>
      </c>
      <c r="J174" s="89">
        <v>42741.569000000003</v>
      </c>
      <c r="K174" s="106">
        <f t="shared" si="24"/>
        <v>0.52380916443852921</v>
      </c>
      <c r="L174" s="106">
        <f t="shared" si="27"/>
        <v>1.6912663217778647</v>
      </c>
    </row>
    <row r="175" spans="1:12" ht="18.75">
      <c r="A175" s="141"/>
      <c r="B175" s="96" t="s">
        <v>287</v>
      </c>
      <c r="C175" s="89"/>
      <c r="D175" s="89"/>
      <c r="E175" s="89"/>
      <c r="F175" s="106" t="str">
        <f t="shared" si="25"/>
        <v>-</v>
      </c>
      <c r="G175" s="107"/>
      <c r="H175" s="106" t="str">
        <f t="shared" si="26"/>
        <v>-</v>
      </c>
      <c r="I175" s="89"/>
      <c r="J175" s="89"/>
      <c r="K175" s="106" t="str">
        <f t="shared" si="24"/>
        <v>-</v>
      </c>
      <c r="L175" s="106" t="str">
        <f t="shared" si="27"/>
        <v>-</v>
      </c>
    </row>
    <row r="176" spans="1:12" ht="18.75">
      <c r="A176" s="141" t="s">
        <v>304</v>
      </c>
      <c r="B176" s="96" t="s">
        <v>286</v>
      </c>
      <c r="C176" s="89">
        <f>SUM(C177:C185)</f>
        <v>0</v>
      </c>
      <c r="D176" s="89">
        <f>SUM(D177:D185)</f>
        <v>0</v>
      </c>
      <c r="E176" s="89">
        <f>SUM(E177:E185)</f>
        <v>0</v>
      </c>
      <c r="F176" s="106" t="str">
        <f t="shared" si="25"/>
        <v>-</v>
      </c>
      <c r="G176" s="89">
        <f>SUM(G177:G185)</f>
        <v>0</v>
      </c>
      <c r="H176" s="106" t="str">
        <f t="shared" si="26"/>
        <v>-</v>
      </c>
      <c r="I176" s="89">
        <f>SUM(I177:I185)</f>
        <v>0</v>
      </c>
      <c r="J176" s="89">
        <f>SUM(J177:J185)</f>
        <v>0</v>
      </c>
      <c r="K176" s="106" t="str">
        <f t="shared" si="24"/>
        <v>-</v>
      </c>
      <c r="L176" s="106" t="str">
        <f t="shared" si="27"/>
        <v>-</v>
      </c>
    </row>
    <row r="177" spans="1:12" ht="18.75">
      <c r="A177" s="141"/>
      <c r="B177" s="96">
        <v>110</v>
      </c>
      <c r="C177" s="89"/>
      <c r="D177" s="89"/>
      <c r="E177" s="89"/>
      <c r="F177" s="106" t="str">
        <f t="shared" si="25"/>
        <v>-</v>
      </c>
      <c r="G177" s="107"/>
      <c r="H177" s="106" t="str">
        <f t="shared" si="26"/>
        <v>-</v>
      </c>
      <c r="I177" s="89"/>
      <c r="J177" s="89"/>
      <c r="K177" s="106" t="str">
        <f t="shared" si="24"/>
        <v>-</v>
      </c>
      <c r="L177" s="106" t="str">
        <f t="shared" si="27"/>
        <v>-</v>
      </c>
    </row>
    <row r="178" spans="1:12" ht="18.75">
      <c r="A178" s="141"/>
      <c r="B178" s="96">
        <v>120</v>
      </c>
      <c r="C178" s="89"/>
      <c r="D178" s="89"/>
      <c r="E178" s="89"/>
      <c r="F178" s="106" t="str">
        <f t="shared" si="25"/>
        <v>-</v>
      </c>
      <c r="G178" s="107"/>
      <c r="H178" s="106" t="str">
        <f t="shared" si="26"/>
        <v>-</v>
      </c>
      <c r="I178" s="89"/>
      <c r="J178" s="89"/>
      <c r="K178" s="106" t="str">
        <f t="shared" si="24"/>
        <v>-</v>
      </c>
      <c r="L178" s="106" t="str">
        <f t="shared" si="27"/>
        <v>-</v>
      </c>
    </row>
    <row r="179" spans="1:12" ht="18.75">
      <c r="A179" s="141"/>
      <c r="B179" s="96">
        <v>240</v>
      </c>
      <c r="C179" s="89"/>
      <c r="D179" s="89"/>
      <c r="E179" s="89"/>
      <c r="F179" s="106" t="str">
        <f t="shared" si="25"/>
        <v>-</v>
      </c>
      <c r="G179" s="107"/>
      <c r="H179" s="106" t="str">
        <f t="shared" si="26"/>
        <v>-</v>
      </c>
      <c r="I179" s="89"/>
      <c r="J179" s="89"/>
      <c r="K179" s="106" t="str">
        <f t="shared" si="24"/>
        <v>-</v>
      </c>
      <c r="L179" s="106" t="str">
        <f t="shared" si="27"/>
        <v>-</v>
      </c>
    </row>
    <row r="180" spans="1:12" ht="18.75">
      <c r="A180" s="141"/>
      <c r="B180" s="96">
        <v>243</v>
      </c>
      <c r="C180" s="89"/>
      <c r="D180" s="89"/>
      <c r="E180" s="89"/>
      <c r="F180" s="106" t="str">
        <f t="shared" si="25"/>
        <v>-</v>
      </c>
      <c r="G180" s="107"/>
      <c r="H180" s="106" t="str">
        <f t="shared" si="26"/>
        <v>-</v>
      </c>
      <c r="I180" s="89"/>
      <c r="J180" s="89"/>
      <c r="K180" s="106" t="str">
        <f t="shared" si="24"/>
        <v>-</v>
      </c>
      <c r="L180" s="106" t="str">
        <f t="shared" si="27"/>
        <v>-</v>
      </c>
    </row>
    <row r="181" spans="1:12" ht="18.75">
      <c r="A181" s="141"/>
      <c r="B181" s="96">
        <v>300</v>
      </c>
      <c r="C181" s="89"/>
      <c r="D181" s="89"/>
      <c r="E181" s="89"/>
      <c r="F181" s="106" t="str">
        <f t="shared" si="25"/>
        <v>-</v>
      </c>
      <c r="G181" s="107"/>
      <c r="H181" s="106" t="str">
        <f t="shared" si="26"/>
        <v>-</v>
      </c>
      <c r="I181" s="89"/>
      <c r="J181" s="89"/>
      <c r="K181" s="106" t="str">
        <f t="shared" si="24"/>
        <v>-</v>
      </c>
      <c r="L181" s="106" t="str">
        <f t="shared" si="27"/>
        <v>-</v>
      </c>
    </row>
    <row r="182" spans="1:12" ht="18.75">
      <c r="A182" s="141"/>
      <c r="B182" s="96">
        <v>400</v>
      </c>
      <c r="C182" s="89"/>
      <c r="D182" s="89"/>
      <c r="E182" s="89"/>
      <c r="F182" s="106" t="str">
        <f t="shared" si="25"/>
        <v>-</v>
      </c>
      <c r="G182" s="107"/>
      <c r="H182" s="106" t="str">
        <f t="shared" si="26"/>
        <v>-</v>
      </c>
      <c r="I182" s="89"/>
      <c r="J182" s="89"/>
      <c r="K182" s="106" t="str">
        <f t="shared" si="24"/>
        <v>-</v>
      </c>
      <c r="L182" s="106" t="str">
        <f t="shared" si="27"/>
        <v>-</v>
      </c>
    </row>
    <row r="183" spans="1:12" ht="18.75">
      <c r="A183" s="141"/>
      <c r="B183" s="96">
        <v>610</v>
      </c>
      <c r="C183" s="89"/>
      <c r="D183" s="89"/>
      <c r="E183" s="89"/>
      <c r="F183" s="106" t="str">
        <f t="shared" si="25"/>
        <v>-</v>
      </c>
      <c r="G183" s="107"/>
      <c r="H183" s="106" t="str">
        <f t="shared" si="26"/>
        <v>-</v>
      </c>
      <c r="I183" s="89"/>
      <c r="J183" s="89"/>
      <c r="K183" s="106" t="str">
        <f t="shared" si="24"/>
        <v>-</v>
      </c>
      <c r="L183" s="106" t="str">
        <f t="shared" si="27"/>
        <v>-</v>
      </c>
    </row>
    <row r="184" spans="1:12" ht="18.75">
      <c r="A184" s="141"/>
      <c r="B184" s="96">
        <v>620</v>
      </c>
      <c r="C184" s="89"/>
      <c r="D184" s="89"/>
      <c r="E184" s="89"/>
      <c r="F184" s="106" t="str">
        <f t="shared" si="25"/>
        <v>-</v>
      </c>
      <c r="G184" s="107"/>
      <c r="H184" s="106" t="str">
        <f t="shared" si="26"/>
        <v>-</v>
      </c>
      <c r="I184" s="89"/>
      <c r="J184" s="89"/>
      <c r="K184" s="106" t="str">
        <f t="shared" si="24"/>
        <v>-</v>
      </c>
      <c r="L184" s="106" t="str">
        <f t="shared" si="27"/>
        <v>-</v>
      </c>
    </row>
    <row r="185" spans="1:12" ht="18.75">
      <c r="A185" s="141"/>
      <c r="B185" s="96" t="s">
        <v>287</v>
      </c>
      <c r="C185" s="89"/>
      <c r="D185" s="89"/>
      <c r="E185" s="89"/>
      <c r="F185" s="106" t="str">
        <f t="shared" si="25"/>
        <v>-</v>
      </c>
      <c r="G185" s="107"/>
      <c r="H185" s="106" t="str">
        <f t="shared" si="26"/>
        <v>-</v>
      </c>
      <c r="I185" s="89"/>
      <c r="J185" s="89"/>
      <c r="K185" s="106" t="str">
        <f t="shared" si="24"/>
        <v>-</v>
      </c>
      <c r="L185" s="106" t="str">
        <f t="shared" si="27"/>
        <v>-</v>
      </c>
    </row>
    <row r="186" spans="1:12" ht="18.75">
      <c r="A186" s="141" t="s">
        <v>305</v>
      </c>
      <c r="B186" s="96" t="s">
        <v>286</v>
      </c>
      <c r="C186" s="89">
        <f>SUM(C187:C195)</f>
        <v>400.19100000000003</v>
      </c>
      <c r="D186" s="89">
        <f>SUM(D187:D195)</f>
        <v>1000</v>
      </c>
      <c r="E186" s="89">
        <f>SUM(E187:E195)</f>
        <v>532.20500000000004</v>
      </c>
      <c r="F186" s="106">
        <f t="shared" si="25"/>
        <v>1.329877483501628</v>
      </c>
      <c r="G186" s="89">
        <f>SUM(G187:G195)</f>
        <v>4234</v>
      </c>
      <c r="H186" s="106">
        <f t="shared" si="26"/>
        <v>7.9555810261083595</v>
      </c>
      <c r="I186" s="89">
        <f>SUM(I187:I195)</f>
        <v>135.31</v>
      </c>
      <c r="J186" s="89">
        <f>SUM(J187:J195)</f>
        <v>349.05</v>
      </c>
      <c r="K186" s="106">
        <f t="shared" si="24"/>
        <v>8.2439773264052912E-2</v>
      </c>
      <c r="L186" s="106">
        <f t="shared" si="27"/>
        <v>2.5796319562486145</v>
      </c>
    </row>
    <row r="187" spans="1:12" ht="18.75">
      <c r="A187" s="141"/>
      <c r="B187" s="96">
        <v>110</v>
      </c>
      <c r="C187" s="89"/>
      <c r="D187" s="89"/>
      <c r="E187" s="89"/>
      <c r="F187" s="106" t="str">
        <f t="shared" si="25"/>
        <v>-</v>
      </c>
      <c r="G187" s="107"/>
      <c r="H187" s="106" t="str">
        <f t="shared" si="26"/>
        <v>-</v>
      </c>
      <c r="I187" s="89"/>
      <c r="J187" s="89"/>
      <c r="K187" s="106" t="str">
        <f t="shared" si="24"/>
        <v>-</v>
      </c>
      <c r="L187" s="106" t="str">
        <f t="shared" si="27"/>
        <v>-</v>
      </c>
    </row>
    <row r="188" spans="1:12" ht="18.75">
      <c r="A188" s="141"/>
      <c r="B188" s="96">
        <v>120</v>
      </c>
      <c r="C188" s="89">
        <v>65.191000000000003</v>
      </c>
      <c r="D188" s="89">
        <v>250</v>
      </c>
      <c r="E188" s="89">
        <v>151.23500000000001</v>
      </c>
      <c r="F188" s="106">
        <f t="shared" si="25"/>
        <v>2.3198754429292388</v>
      </c>
      <c r="G188" s="107">
        <v>200</v>
      </c>
      <c r="H188" s="106">
        <f t="shared" si="26"/>
        <v>1.3224452011769761</v>
      </c>
      <c r="I188" s="89">
        <v>120.31</v>
      </c>
      <c r="J188" s="89">
        <v>144.05000000000001</v>
      </c>
      <c r="K188" s="106">
        <f t="shared" si="24"/>
        <v>0.72025000000000006</v>
      </c>
      <c r="L188" s="106">
        <f t="shared" si="27"/>
        <v>1.19732358074973</v>
      </c>
    </row>
    <row r="189" spans="1:12" ht="18.75">
      <c r="A189" s="141"/>
      <c r="B189" s="96">
        <v>240</v>
      </c>
      <c r="C189" s="89">
        <v>335</v>
      </c>
      <c r="D189" s="89">
        <v>567.53</v>
      </c>
      <c r="E189" s="89">
        <v>198.5</v>
      </c>
      <c r="F189" s="106">
        <f t="shared" si="25"/>
        <v>0.59253731343283578</v>
      </c>
      <c r="G189" s="107">
        <v>656</v>
      </c>
      <c r="H189" s="106">
        <f t="shared" si="26"/>
        <v>3.3047858942065491</v>
      </c>
      <c r="I189" s="89">
        <v>15</v>
      </c>
      <c r="J189" s="89">
        <v>61</v>
      </c>
      <c r="K189" s="106">
        <f t="shared" si="24"/>
        <v>9.298780487804878E-2</v>
      </c>
      <c r="L189" s="106">
        <f t="shared" si="27"/>
        <v>4.0666666666666664</v>
      </c>
    </row>
    <row r="190" spans="1:12" ht="18.75">
      <c r="A190" s="141"/>
      <c r="B190" s="96">
        <v>243</v>
      </c>
      <c r="C190" s="89">
        <v>0</v>
      </c>
      <c r="D190" s="89">
        <v>0</v>
      </c>
      <c r="E190" s="89">
        <v>0</v>
      </c>
      <c r="F190" s="106" t="str">
        <f t="shared" si="25"/>
        <v>-</v>
      </c>
      <c r="G190" s="107">
        <v>3234</v>
      </c>
      <c r="H190" s="106" t="str">
        <f t="shared" si="26"/>
        <v>-</v>
      </c>
      <c r="I190" s="89">
        <v>0</v>
      </c>
      <c r="J190" s="89">
        <v>0</v>
      </c>
      <c r="K190" s="106">
        <f t="shared" si="24"/>
        <v>0</v>
      </c>
      <c r="L190" s="106" t="str">
        <f t="shared" si="27"/>
        <v>-</v>
      </c>
    </row>
    <row r="191" spans="1:12" ht="18.75">
      <c r="A191" s="141"/>
      <c r="B191" s="96">
        <v>300</v>
      </c>
      <c r="C191" s="89"/>
      <c r="D191" s="89"/>
      <c r="E191" s="89"/>
      <c r="F191" s="106" t="str">
        <f t="shared" si="25"/>
        <v>-</v>
      </c>
      <c r="G191" s="107"/>
      <c r="H191" s="106" t="str">
        <f t="shared" si="26"/>
        <v>-</v>
      </c>
      <c r="I191" s="89"/>
      <c r="J191" s="89"/>
      <c r="K191" s="106" t="str">
        <f t="shared" si="24"/>
        <v>-</v>
      </c>
      <c r="L191" s="106" t="str">
        <f t="shared" si="27"/>
        <v>-</v>
      </c>
    </row>
    <row r="192" spans="1:12" ht="18.75">
      <c r="A192" s="141"/>
      <c r="B192" s="96">
        <v>400</v>
      </c>
      <c r="C192" s="89"/>
      <c r="D192" s="89"/>
      <c r="E192" s="89"/>
      <c r="F192" s="106" t="str">
        <f t="shared" si="25"/>
        <v>-</v>
      </c>
      <c r="G192" s="107"/>
      <c r="H192" s="106" t="str">
        <f t="shared" si="26"/>
        <v>-</v>
      </c>
      <c r="I192" s="89"/>
      <c r="J192" s="89"/>
      <c r="K192" s="106" t="str">
        <f t="shared" si="24"/>
        <v>-</v>
      </c>
      <c r="L192" s="106" t="str">
        <f t="shared" si="27"/>
        <v>-</v>
      </c>
    </row>
    <row r="193" spans="1:12" ht="18.75">
      <c r="A193" s="141"/>
      <c r="B193" s="96">
        <v>610</v>
      </c>
      <c r="C193" s="89"/>
      <c r="D193" s="89"/>
      <c r="E193" s="89"/>
      <c r="F193" s="106" t="str">
        <f t="shared" si="25"/>
        <v>-</v>
      </c>
      <c r="G193" s="107"/>
      <c r="H193" s="106" t="str">
        <f t="shared" si="26"/>
        <v>-</v>
      </c>
      <c r="I193" s="89"/>
      <c r="J193" s="89"/>
      <c r="K193" s="106" t="str">
        <f t="shared" si="24"/>
        <v>-</v>
      </c>
      <c r="L193" s="106" t="str">
        <f t="shared" si="27"/>
        <v>-</v>
      </c>
    </row>
    <row r="194" spans="1:12" ht="18.75">
      <c r="A194" s="141"/>
      <c r="B194" s="96">
        <v>620</v>
      </c>
      <c r="C194" s="89">
        <v>0</v>
      </c>
      <c r="D194" s="89">
        <v>182.47</v>
      </c>
      <c r="E194" s="89">
        <v>182.47</v>
      </c>
      <c r="F194" s="106" t="str">
        <f t="shared" si="25"/>
        <v>-</v>
      </c>
      <c r="G194" s="107">
        <v>144</v>
      </c>
      <c r="H194" s="106">
        <f t="shared" si="26"/>
        <v>0.78917082260097549</v>
      </c>
      <c r="I194" s="89">
        <v>0</v>
      </c>
      <c r="J194" s="89">
        <v>144</v>
      </c>
      <c r="K194" s="106">
        <f t="shared" si="24"/>
        <v>1</v>
      </c>
      <c r="L194" s="106" t="str">
        <f t="shared" si="27"/>
        <v>-</v>
      </c>
    </row>
    <row r="195" spans="1:12" ht="18.75">
      <c r="A195" s="141"/>
      <c r="B195" s="96" t="s">
        <v>287</v>
      </c>
      <c r="C195" s="89"/>
      <c r="D195" s="89"/>
      <c r="E195" s="89"/>
      <c r="F195" s="106" t="str">
        <f t="shared" si="25"/>
        <v>-</v>
      </c>
      <c r="G195" s="107"/>
      <c r="H195" s="106" t="str">
        <f t="shared" si="26"/>
        <v>-</v>
      </c>
      <c r="I195" s="89"/>
      <c r="J195" s="89"/>
      <c r="K195" s="106" t="str">
        <f t="shared" si="24"/>
        <v>-</v>
      </c>
      <c r="L195" s="106" t="str">
        <f t="shared" si="27"/>
        <v>-</v>
      </c>
    </row>
    <row r="196" spans="1:12" ht="18.75">
      <c r="A196" s="141" t="s">
        <v>306</v>
      </c>
      <c r="B196" s="96" t="s">
        <v>286</v>
      </c>
      <c r="C196" s="89">
        <f>SUM(C197:C205)</f>
        <v>32445.6999</v>
      </c>
      <c r="D196" s="89">
        <f>SUM(D197:D205)</f>
        <v>29625.351299999998</v>
      </c>
      <c r="E196" s="89">
        <f>SUM(E197:E205)</f>
        <v>28475.021199999999</v>
      </c>
      <c r="F196" s="106">
        <f t="shared" si="25"/>
        <v>0.87762080299583856</v>
      </c>
      <c r="G196" s="89">
        <f>SUM(G197:G205)</f>
        <v>35685.901899999997</v>
      </c>
      <c r="H196" s="106">
        <f t="shared" si="26"/>
        <v>1.2532353057563306</v>
      </c>
      <c r="I196" s="89">
        <f>SUM(I197:I205)</f>
        <v>13027.611399999998</v>
      </c>
      <c r="J196" s="89">
        <f>SUM(J197:J205)</f>
        <v>15297.692499999999</v>
      </c>
      <c r="K196" s="106">
        <f t="shared" si="24"/>
        <v>0.42867607894197568</v>
      </c>
      <c r="L196" s="106">
        <f t="shared" si="27"/>
        <v>1.174251520888933</v>
      </c>
    </row>
    <row r="197" spans="1:12" ht="18.75">
      <c r="A197" s="141"/>
      <c r="B197" s="96">
        <v>110</v>
      </c>
      <c r="C197" s="89"/>
      <c r="D197" s="89"/>
      <c r="E197" s="89"/>
      <c r="F197" s="106" t="str">
        <f t="shared" si="25"/>
        <v>-</v>
      </c>
      <c r="G197" s="107"/>
      <c r="H197" s="106" t="str">
        <f t="shared" si="26"/>
        <v>-</v>
      </c>
      <c r="I197" s="89"/>
      <c r="J197" s="89"/>
      <c r="K197" s="106" t="str">
        <f t="shared" ref="K197:K216" si="28">IF(G197&lt;&gt;0,IFERROR(J197/G197,"-"),"-")</f>
        <v>-</v>
      </c>
      <c r="L197" s="106" t="str">
        <f t="shared" si="27"/>
        <v>-</v>
      </c>
    </row>
    <row r="198" spans="1:12" ht="18.75">
      <c r="A198" s="141"/>
      <c r="B198" s="96">
        <v>120</v>
      </c>
      <c r="C198" s="89">
        <v>3643.0529999999999</v>
      </c>
      <c r="D198" s="89">
        <v>3172.6686</v>
      </c>
      <c r="E198" s="89">
        <v>3063.1255000000001</v>
      </c>
      <c r="F198" s="106">
        <f t="shared" ref="F198:F216" si="29">IF(C198&lt;&gt;0,IFERROR(E198/C198,"-"),"-")</f>
        <v>0.84081277434064239</v>
      </c>
      <c r="G198" s="107">
        <v>6017.9727999999996</v>
      </c>
      <c r="H198" s="106">
        <f t="shared" ref="H198:H216" si="30">IF(E198&lt;&gt;0,IFERROR(G198/E198,"-"),"-")</f>
        <v>1.964651072899233</v>
      </c>
      <c r="I198" s="89">
        <v>1349.1271999999999</v>
      </c>
      <c r="J198" s="89">
        <v>2950.8537999999999</v>
      </c>
      <c r="K198" s="106">
        <f t="shared" si="28"/>
        <v>0.49034016903499467</v>
      </c>
      <c r="L198" s="106">
        <f t="shared" ref="L198:L216" si="31">IF(I198&lt;&gt;0,IFERROR(J198/I198,"-"),"-")</f>
        <v>2.1872317154379513</v>
      </c>
    </row>
    <row r="199" spans="1:12" ht="18.75">
      <c r="A199" s="141"/>
      <c r="B199" s="96">
        <v>240</v>
      </c>
      <c r="C199" s="89">
        <v>1207.037</v>
      </c>
      <c r="D199" s="89">
        <v>2120.0807</v>
      </c>
      <c r="E199" s="89">
        <v>1940.4621999999999</v>
      </c>
      <c r="F199" s="106">
        <f t="shared" si="29"/>
        <v>1.6076244555883539</v>
      </c>
      <c r="G199" s="107">
        <v>1685.3050000000001</v>
      </c>
      <c r="H199" s="106">
        <f t="shared" si="30"/>
        <v>0.86850699797192654</v>
      </c>
      <c r="I199" s="89">
        <v>249.88499999999999</v>
      </c>
      <c r="J199" s="89">
        <v>938.49800000000005</v>
      </c>
      <c r="K199" s="106">
        <f t="shared" si="28"/>
        <v>0.55687130816083741</v>
      </c>
      <c r="L199" s="106">
        <f t="shared" si="31"/>
        <v>3.7557196310302743</v>
      </c>
    </row>
    <row r="200" spans="1:12" ht="18.75">
      <c r="A200" s="141"/>
      <c r="B200" s="96">
        <v>243</v>
      </c>
      <c r="C200" s="89"/>
      <c r="D200" s="89"/>
      <c r="E200" s="89"/>
      <c r="F200" s="106" t="str">
        <f t="shared" si="29"/>
        <v>-</v>
      </c>
      <c r="G200" s="107"/>
      <c r="H200" s="106" t="str">
        <f t="shared" si="30"/>
        <v>-</v>
      </c>
      <c r="I200" s="89"/>
      <c r="J200" s="89"/>
      <c r="K200" s="106" t="str">
        <f t="shared" si="28"/>
        <v>-</v>
      </c>
      <c r="L200" s="106" t="str">
        <f t="shared" si="31"/>
        <v>-</v>
      </c>
    </row>
    <row r="201" spans="1:12" ht="18.75">
      <c r="A201" s="141"/>
      <c r="B201" s="96">
        <v>300</v>
      </c>
      <c r="C201" s="89">
        <v>23048.5939</v>
      </c>
      <c r="D201" s="89">
        <v>19401.635999999999</v>
      </c>
      <c r="E201" s="89">
        <v>18540.467499999999</v>
      </c>
      <c r="F201" s="106">
        <f t="shared" si="29"/>
        <v>0.80440774740709886</v>
      </c>
      <c r="G201" s="107">
        <v>22836.376</v>
      </c>
      <c r="H201" s="106">
        <f t="shared" si="30"/>
        <v>1.2317044324799253</v>
      </c>
      <c r="I201" s="89">
        <v>9185.4699999999993</v>
      </c>
      <c r="J201" s="89">
        <v>9303.3439999999991</v>
      </c>
      <c r="K201" s="106">
        <f t="shared" si="28"/>
        <v>0.4073914354887132</v>
      </c>
      <c r="L201" s="106">
        <f t="shared" si="31"/>
        <v>1.012832658535709</v>
      </c>
    </row>
    <row r="202" spans="1:12" ht="18.75">
      <c r="A202" s="141"/>
      <c r="B202" s="96">
        <v>400</v>
      </c>
      <c r="C202" s="89"/>
      <c r="D202" s="89"/>
      <c r="E202" s="89"/>
      <c r="F202" s="106" t="str">
        <f t="shared" si="29"/>
        <v>-</v>
      </c>
      <c r="G202" s="107"/>
      <c r="H202" s="106" t="str">
        <f t="shared" si="30"/>
        <v>-</v>
      </c>
      <c r="I202" s="89"/>
      <c r="J202" s="89"/>
      <c r="K202" s="106" t="str">
        <f t="shared" si="28"/>
        <v>-</v>
      </c>
      <c r="L202" s="106" t="str">
        <f t="shared" si="31"/>
        <v>-</v>
      </c>
    </row>
    <row r="203" spans="1:12" ht="18.75">
      <c r="A203" s="141"/>
      <c r="B203" s="96">
        <v>610</v>
      </c>
      <c r="C203" s="89">
        <v>4547.0159999999996</v>
      </c>
      <c r="D203" s="89">
        <v>4930.9660000000003</v>
      </c>
      <c r="E203" s="89">
        <v>4930.9660000000003</v>
      </c>
      <c r="F203" s="106">
        <f t="shared" si="29"/>
        <v>1.0844399931735451</v>
      </c>
      <c r="G203" s="107">
        <v>5146.2480999999998</v>
      </c>
      <c r="H203" s="106">
        <f t="shared" si="30"/>
        <v>1.043659214036357</v>
      </c>
      <c r="I203" s="89">
        <v>2243.1291999999999</v>
      </c>
      <c r="J203" s="89">
        <v>2104.9967000000001</v>
      </c>
      <c r="K203" s="106">
        <f t="shared" si="28"/>
        <v>0.40903521538341697</v>
      </c>
      <c r="L203" s="106">
        <f t="shared" si="31"/>
        <v>0.93841973079392849</v>
      </c>
    </row>
    <row r="204" spans="1:12" ht="18.75">
      <c r="A204" s="141"/>
      <c r="B204" s="96">
        <v>620</v>
      </c>
      <c r="C204" s="89"/>
      <c r="D204" s="89"/>
      <c r="E204" s="89"/>
      <c r="F204" s="106" t="str">
        <f t="shared" si="29"/>
        <v>-</v>
      </c>
      <c r="G204" s="107"/>
      <c r="H204" s="106" t="str">
        <f t="shared" si="30"/>
        <v>-</v>
      </c>
      <c r="I204" s="89"/>
      <c r="J204" s="89"/>
      <c r="K204" s="106" t="str">
        <f t="shared" si="28"/>
        <v>-</v>
      </c>
      <c r="L204" s="106" t="str">
        <f t="shared" si="31"/>
        <v>-</v>
      </c>
    </row>
    <row r="205" spans="1:12" ht="18.75">
      <c r="A205" s="141"/>
      <c r="B205" s="96" t="s">
        <v>287</v>
      </c>
      <c r="C205" s="89"/>
      <c r="D205" s="89"/>
      <c r="E205" s="89"/>
      <c r="F205" s="106" t="str">
        <f t="shared" si="29"/>
        <v>-</v>
      </c>
      <c r="G205" s="107"/>
      <c r="H205" s="106" t="str">
        <f t="shared" si="30"/>
        <v>-</v>
      </c>
      <c r="I205" s="89"/>
      <c r="J205" s="89"/>
      <c r="K205" s="106" t="str">
        <f t="shared" si="28"/>
        <v>-</v>
      </c>
      <c r="L205" s="106" t="str">
        <f t="shared" si="31"/>
        <v>-</v>
      </c>
    </row>
    <row r="206" spans="1:12" ht="37.5">
      <c r="A206" s="98" t="s">
        <v>307</v>
      </c>
      <c r="B206" s="90">
        <v>700</v>
      </c>
      <c r="C206" s="89"/>
      <c r="D206" s="89"/>
      <c r="E206" s="89"/>
      <c r="F206" s="106" t="str">
        <f t="shared" si="29"/>
        <v>-</v>
      </c>
      <c r="G206" s="107"/>
      <c r="H206" s="106" t="str">
        <f t="shared" si="30"/>
        <v>-</v>
      </c>
      <c r="I206" s="89"/>
      <c r="J206" s="89"/>
      <c r="K206" s="106" t="str">
        <f t="shared" si="28"/>
        <v>-</v>
      </c>
      <c r="L206" s="106" t="str">
        <f t="shared" si="31"/>
        <v>-</v>
      </c>
    </row>
    <row r="207" spans="1:12" ht="18.75">
      <c r="A207" s="141" t="s">
        <v>308</v>
      </c>
      <c r="B207" s="96" t="s">
        <v>286</v>
      </c>
      <c r="C207" s="89">
        <f>SUM(C208:C216)</f>
        <v>5125.1000000000004</v>
      </c>
      <c r="D207" s="89">
        <f>SUM(D208:D216)</f>
        <v>6097.3249999999998</v>
      </c>
      <c r="E207" s="89">
        <f>SUM(E208:E216)</f>
        <v>6097.3249999999998</v>
      </c>
      <c r="F207" s="106">
        <f t="shared" si="29"/>
        <v>1.1896987375856081</v>
      </c>
      <c r="G207" s="89">
        <f>SUM(G208:G216)</f>
        <v>9457.4</v>
      </c>
      <c r="H207" s="106">
        <f t="shared" si="30"/>
        <v>1.5510736265493474</v>
      </c>
      <c r="I207" s="89">
        <f>SUM(I208:I216)</f>
        <v>2683.9009999999998</v>
      </c>
      <c r="J207" s="89">
        <f>SUM(J208:J216)</f>
        <v>4356.3811999999998</v>
      </c>
      <c r="K207" s="106">
        <f t="shared" si="28"/>
        <v>0.46063201302683615</v>
      </c>
      <c r="L207" s="106">
        <f t="shared" si="31"/>
        <v>1.6231527168848627</v>
      </c>
    </row>
    <row r="208" spans="1:12" ht="18.75">
      <c r="A208" s="141"/>
      <c r="B208" s="96">
        <v>110</v>
      </c>
      <c r="C208" s="89"/>
      <c r="D208" s="89"/>
      <c r="E208" s="89"/>
      <c r="F208" s="106" t="str">
        <f t="shared" si="29"/>
        <v>-</v>
      </c>
      <c r="G208" s="107"/>
      <c r="H208" s="106" t="str">
        <f t="shared" si="30"/>
        <v>-</v>
      </c>
      <c r="I208" s="89"/>
      <c r="J208" s="89"/>
      <c r="K208" s="106" t="str">
        <f t="shared" si="28"/>
        <v>-</v>
      </c>
      <c r="L208" s="106" t="str">
        <f t="shared" si="31"/>
        <v>-</v>
      </c>
    </row>
    <row r="209" spans="1:12" ht="18.75">
      <c r="A209" s="141"/>
      <c r="B209" s="96">
        <v>120</v>
      </c>
      <c r="C209" s="89">
        <v>0</v>
      </c>
      <c r="D209" s="89">
        <v>0</v>
      </c>
      <c r="E209" s="89">
        <v>0</v>
      </c>
      <c r="F209" s="106" t="str">
        <f t="shared" si="29"/>
        <v>-</v>
      </c>
      <c r="G209" s="107">
        <v>1000</v>
      </c>
      <c r="H209" s="106" t="str">
        <f t="shared" si="30"/>
        <v>-</v>
      </c>
      <c r="I209" s="89">
        <v>0</v>
      </c>
      <c r="J209" s="89">
        <v>198.9212</v>
      </c>
      <c r="K209" s="106">
        <f t="shared" si="28"/>
        <v>0.19892119999999999</v>
      </c>
      <c r="L209" s="106" t="str">
        <f t="shared" si="31"/>
        <v>-</v>
      </c>
    </row>
    <row r="210" spans="1:12" ht="18.75">
      <c r="A210" s="141"/>
      <c r="B210" s="96">
        <v>240</v>
      </c>
      <c r="C210" s="89"/>
      <c r="D210" s="89"/>
      <c r="E210" s="89"/>
      <c r="F210" s="106" t="str">
        <f t="shared" si="29"/>
        <v>-</v>
      </c>
      <c r="G210" s="107"/>
      <c r="H210" s="106" t="str">
        <f t="shared" si="30"/>
        <v>-</v>
      </c>
      <c r="I210" s="89"/>
      <c r="J210" s="89"/>
      <c r="K210" s="106" t="str">
        <f t="shared" si="28"/>
        <v>-</v>
      </c>
      <c r="L210" s="106" t="str">
        <f t="shared" si="31"/>
        <v>-</v>
      </c>
    </row>
    <row r="211" spans="1:12" ht="18.75">
      <c r="A211" s="141"/>
      <c r="B211" s="96">
        <v>243</v>
      </c>
      <c r="C211" s="89"/>
      <c r="D211" s="89"/>
      <c r="E211" s="89"/>
      <c r="F211" s="106" t="str">
        <f t="shared" si="29"/>
        <v>-</v>
      </c>
      <c r="G211" s="107"/>
      <c r="H211" s="106" t="str">
        <f t="shared" si="30"/>
        <v>-</v>
      </c>
      <c r="I211" s="89"/>
      <c r="J211" s="89"/>
      <c r="K211" s="106" t="str">
        <f t="shared" si="28"/>
        <v>-</v>
      </c>
      <c r="L211" s="106" t="str">
        <f t="shared" si="31"/>
        <v>-</v>
      </c>
    </row>
    <row r="212" spans="1:12" ht="18.75">
      <c r="A212" s="141"/>
      <c r="B212" s="96">
        <v>300</v>
      </c>
      <c r="C212" s="89"/>
      <c r="D212" s="89"/>
      <c r="E212" s="89"/>
      <c r="F212" s="106" t="str">
        <f t="shared" si="29"/>
        <v>-</v>
      </c>
      <c r="G212" s="107"/>
      <c r="H212" s="106" t="str">
        <f t="shared" si="30"/>
        <v>-</v>
      </c>
      <c r="I212" s="89"/>
      <c r="J212" s="89"/>
      <c r="K212" s="106" t="str">
        <f t="shared" si="28"/>
        <v>-</v>
      </c>
      <c r="L212" s="106" t="str">
        <f t="shared" si="31"/>
        <v>-</v>
      </c>
    </row>
    <row r="213" spans="1:12" ht="18.75">
      <c r="A213" s="141"/>
      <c r="B213" s="96">
        <v>400</v>
      </c>
      <c r="C213" s="89"/>
      <c r="D213" s="89"/>
      <c r="E213" s="89"/>
      <c r="F213" s="106" t="str">
        <f t="shared" si="29"/>
        <v>-</v>
      </c>
      <c r="G213" s="107"/>
      <c r="H213" s="106" t="str">
        <f t="shared" si="30"/>
        <v>-</v>
      </c>
      <c r="I213" s="89"/>
      <c r="J213" s="89"/>
      <c r="K213" s="106" t="str">
        <f t="shared" si="28"/>
        <v>-</v>
      </c>
      <c r="L213" s="106" t="str">
        <f t="shared" si="31"/>
        <v>-</v>
      </c>
    </row>
    <row r="214" spans="1:12" ht="18.75">
      <c r="A214" s="141"/>
      <c r="B214" s="96">
        <v>610</v>
      </c>
      <c r="C214" s="89"/>
      <c r="D214" s="89"/>
      <c r="E214" s="89"/>
      <c r="F214" s="106" t="str">
        <f t="shared" si="29"/>
        <v>-</v>
      </c>
      <c r="G214" s="107"/>
      <c r="H214" s="106" t="str">
        <f t="shared" si="30"/>
        <v>-</v>
      </c>
      <c r="I214" s="89"/>
      <c r="J214" s="89"/>
      <c r="K214" s="106" t="str">
        <f t="shared" si="28"/>
        <v>-</v>
      </c>
      <c r="L214" s="106" t="str">
        <f t="shared" si="31"/>
        <v>-</v>
      </c>
    </row>
    <row r="215" spans="1:12" ht="18.75">
      <c r="A215" s="141"/>
      <c r="B215" s="96">
        <v>620</v>
      </c>
      <c r="C215" s="89">
        <v>5125.1000000000004</v>
      </c>
      <c r="D215" s="89">
        <v>6097.3249999999998</v>
      </c>
      <c r="E215" s="89">
        <v>6097.3249999999998</v>
      </c>
      <c r="F215" s="106">
        <f t="shared" si="29"/>
        <v>1.1896987375856081</v>
      </c>
      <c r="G215" s="107">
        <v>8457.4</v>
      </c>
      <c r="H215" s="106">
        <f t="shared" si="30"/>
        <v>1.3870672795037167</v>
      </c>
      <c r="I215" s="89">
        <v>2683.9009999999998</v>
      </c>
      <c r="J215" s="89">
        <v>4157.46</v>
      </c>
      <c r="K215" s="106">
        <f t="shared" si="28"/>
        <v>0.49157660746801618</v>
      </c>
      <c r="L215" s="106">
        <f t="shared" si="31"/>
        <v>1.5490362722022908</v>
      </c>
    </row>
    <row r="216" spans="1:12" ht="18.75">
      <c r="A216" s="141"/>
      <c r="B216" s="96" t="s">
        <v>287</v>
      </c>
      <c r="C216" s="89"/>
      <c r="D216" s="89"/>
      <c r="E216" s="89"/>
      <c r="F216" s="106" t="str">
        <f t="shared" si="29"/>
        <v>-</v>
      </c>
      <c r="G216" s="107"/>
      <c r="H216" s="106" t="str">
        <f t="shared" si="30"/>
        <v>-</v>
      </c>
      <c r="I216" s="89"/>
      <c r="J216" s="89"/>
      <c r="K216" s="106" t="str">
        <f t="shared" si="28"/>
        <v>-</v>
      </c>
      <c r="L216" s="106" t="str">
        <f t="shared" si="31"/>
        <v>-</v>
      </c>
    </row>
  </sheetData>
  <sheetProtection algorithmName="SHA-512" hashValue="hxKhFIwqDHr9Jyv/u4beRzTFh2OkZr8SQGgZwOp+8MJqL2VKJvajNNUoX7wUhU+oP0HvDTVMDcuOph2LtDKkkw==" saltValue="r/peNhDNfWmIIK7vwyd5pg==" spinCount="100000" sheet="1" objects="1" scenarios="1"/>
  <mergeCells count="23">
    <mergeCell ref="C1:L1"/>
    <mergeCell ref="A2:L2"/>
    <mergeCell ref="A5:A15"/>
    <mergeCell ref="A16:A25"/>
    <mergeCell ref="A136:A145"/>
    <mergeCell ref="A26:A35"/>
    <mergeCell ref="A36:A45"/>
    <mergeCell ref="A46:A55"/>
    <mergeCell ref="A56:A65"/>
    <mergeCell ref="A66:A75"/>
    <mergeCell ref="A76:A85"/>
    <mergeCell ref="A86:A95"/>
    <mergeCell ref="A96:A105"/>
    <mergeCell ref="A106:A115"/>
    <mergeCell ref="A116:A125"/>
    <mergeCell ref="A126:A135"/>
    <mergeCell ref="A207:A216"/>
    <mergeCell ref="A146:A155"/>
    <mergeCell ref="A156:A165"/>
    <mergeCell ref="A166:A175"/>
    <mergeCell ref="A176:A185"/>
    <mergeCell ref="A186:A195"/>
    <mergeCell ref="A196:A205"/>
  </mergeCells>
  <pageMargins left="0.7" right="0.7" top="0.75" bottom="0.75" header="0.3" footer="0.3"/>
  <pageSetup paperSize="9"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BL608"/>
  <sheetViews>
    <sheetView tabSelected="1" zoomScale="96" zoomScaleNormal="96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K11" sqref="K11"/>
    </sheetView>
  </sheetViews>
  <sheetFormatPr defaultColWidth="11.5703125" defaultRowHeight="32.1" customHeight="1"/>
  <cols>
    <col min="1" max="1" width="22.7109375" customWidth="1"/>
    <col min="2" max="2" width="15.5703125" customWidth="1"/>
    <col min="3" max="3" width="17.7109375" customWidth="1"/>
    <col min="4" max="6" width="18.7109375" customWidth="1"/>
    <col min="7" max="7" width="19.5703125" customWidth="1"/>
    <col min="8" max="8" width="19.85546875" customWidth="1"/>
    <col min="9" max="9" width="21.42578125" customWidth="1"/>
    <col min="10" max="13" width="18.7109375" customWidth="1"/>
    <col min="14" max="64" width="8.7109375" hidden="1" customWidth="1"/>
  </cols>
  <sheetData>
    <row r="1" spans="1:13" ht="15.95" customHeight="1">
      <c r="A1" s="116"/>
      <c r="B1" s="116"/>
      <c r="C1" s="116"/>
      <c r="D1" s="117"/>
      <c r="E1" s="117"/>
      <c r="F1" s="118"/>
      <c r="G1" s="118"/>
      <c r="H1" s="119"/>
      <c r="I1" s="119"/>
      <c r="J1" s="118"/>
      <c r="K1" s="120"/>
      <c r="L1" s="116"/>
      <c r="M1" s="116"/>
    </row>
    <row r="2" spans="1:13" ht="15.95" customHeight="1">
      <c r="A2" s="147" t="s">
        <v>4</v>
      </c>
      <c r="B2" s="147"/>
      <c r="C2" s="147"/>
      <c r="D2" s="147"/>
      <c r="E2" s="147"/>
      <c r="F2" s="147"/>
      <c r="G2" s="147"/>
      <c r="H2" s="147"/>
      <c r="I2" s="147"/>
      <c r="J2" s="148" t="s">
        <v>5</v>
      </c>
      <c r="K2" s="148"/>
      <c r="L2" s="148"/>
      <c r="M2" s="148"/>
    </row>
    <row r="3" spans="1:13" ht="15.95" customHeight="1">
      <c r="A3" s="116"/>
      <c r="B3" s="116"/>
      <c r="C3" s="116"/>
      <c r="D3" s="117"/>
      <c r="E3" s="117"/>
      <c r="F3" s="118"/>
      <c r="G3" s="118"/>
      <c r="H3" s="149" t="s">
        <v>6</v>
      </c>
      <c r="I3" s="149"/>
      <c r="J3" s="149"/>
      <c r="K3" s="149"/>
      <c r="L3" s="149"/>
      <c r="M3" s="149"/>
    </row>
    <row r="4" spans="1:13" ht="15.95" customHeight="1">
      <c r="A4" s="116"/>
      <c r="B4" s="116"/>
      <c r="C4" s="116"/>
      <c r="D4" s="117"/>
      <c r="E4" s="117"/>
      <c r="F4" s="118"/>
      <c r="G4" s="118"/>
      <c r="H4" s="119"/>
      <c r="I4" s="119"/>
      <c r="J4" s="118"/>
      <c r="K4" s="120"/>
      <c r="L4" s="116"/>
      <c r="M4" s="121" t="s">
        <v>7</v>
      </c>
    </row>
    <row r="5" spans="1:13" s="122" customFormat="1" ht="57" customHeight="1">
      <c r="A5" s="150" t="s">
        <v>8</v>
      </c>
      <c r="B5" s="150"/>
      <c r="C5" s="151" t="s">
        <v>9</v>
      </c>
      <c r="D5" s="151" t="s">
        <v>10</v>
      </c>
      <c r="E5" s="151" t="s">
        <v>11</v>
      </c>
      <c r="F5" s="151" t="s">
        <v>12</v>
      </c>
      <c r="G5" s="151" t="s">
        <v>13</v>
      </c>
      <c r="H5" s="151" t="s">
        <v>14</v>
      </c>
      <c r="I5" s="151" t="s">
        <v>15</v>
      </c>
      <c r="J5" s="151" t="s">
        <v>16</v>
      </c>
      <c r="K5" s="151" t="s">
        <v>17</v>
      </c>
      <c r="L5" s="151" t="s">
        <v>18</v>
      </c>
      <c r="M5" s="152" t="s">
        <v>19</v>
      </c>
    </row>
    <row r="6" spans="1:13" s="122" customFormat="1" ht="32.1" customHeight="1">
      <c r="A6" s="123" t="s">
        <v>20</v>
      </c>
      <c r="B6" s="124" t="s">
        <v>21</v>
      </c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2"/>
    </row>
    <row r="7" spans="1:13" ht="32.1" customHeight="1">
      <c r="A7" s="146" t="s">
        <v>22</v>
      </c>
      <c r="B7" s="146"/>
      <c r="C7" s="125" t="s">
        <v>1</v>
      </c>
      <c r="D7" s="108">
        <f t="shared" ref="D7:F8" si="0">D10+D13+D16+D19+D22</f>
        <v>639676.60000000009</v>
      </c>
      <c r="E7" s="108">
        <f t="shared" si="0"/>
        <v>1174757.0999999999</v>
      </c>
      <c r="F7" s="108">
        <f t="shared" si="0"/>
        <v>924078.39999999979</v>
      </c>
      <c r="G7" s="109">
        <f t="shared" ref="G7:I22" si="1">IF(D7&lt;&gt;0,IFERROR(F7/D7,"-"),"-")</f>
        <v>1.4446024756884959</v>
      </c>
      <c r="H7" s="108">
        <f t="shared" ref="H7:H8" ca="1" si="2">H10+H13+H16+H19+H22</f>
        <v>1291138.7000000002</v>
      </c>
      <c r="I7" s="109">
        <f t="shared" ca="1" si="1"/>
        <v>1.3972177036061015</v>
      </c>
      <c r="J7" s="108">
        <f t="shared" ref="J7:K8" si="3">J10+J13+J16+J19+J22</f>
        <v>247475.9</v>
      </c>
      <c r="K7" s="108">
        <f t="shared" si="3"/>
        <v>541978.89999999991</v>
      </c>
      <c r="L7" s="109">
        <f t="shared" ref="L7:L24" ca="1" si="4">IF(H7&lt;&gt;0,IFERROR(K7/H7,"-"),"-")</f>
        <v>0.41976814729509682</v>
      </c>
      <c r="M7" s="109">
        <f t="shared" ref="M7:M24" si="5">IF(J7&lt;&gt;0,IFERROR(K7/J7,"-"),"-")</f>
        <v>2.1900269884865553</v>
      </c>
    </row>
    <row r="8" spans="1:13" ht="32.1" customHeight="1">
      <c r="A8" s="146"/>
      <c r="B8" s="146"/>
      <c r="C8" s="125" t="s">
        <v>23</v>
      </c>
      <c r="D8" s="108">
        <f t="shared" si="0"/>
        <v>609204.19999999995</v>
      </c>
      <c r="E8" s="108">
        <f t="shared" si="0"/>
        <v>1127419.5999999999</v>
      </c>
      <c r="F8" s="108">
        <f t="shared" si="0"/>
        <v>885935.59999999986</v>
      </c>
      <c r="G8" s="109">
        <f t="shared" si="1"/>
        <v>1.4542506437086282</v>
      </c>
      <c r="H8" s="108">
        <f t="shared" si="2"/>
        <v>1188461.7000000002</v>
      </c>
      <c r="I8" s="109">
        <f t="shared" si="1"/>
        <v>1.3414764007677311</v>
      </c>
      <c r="J8" s="108">
        <f t="shared" si="3"/>
        <v>236402.90000000002</v>
      </c>
      <c r="K8" s="108">
        <f t="shared" si="3"/>
        <v>526319.80000000005</v>
      </c>
      <c r="L8" s="109">
        <f t="shared" si="4"/>
        <v>0.44285802394810025</v>
      </c>
      <c r="M8" s="109">
        <f t="shared" si="5"/>
        <v>2.2263677814443055</v>
      </c>
    </row>
    <row r="9" spans="1:13" ht="32.1" customHeight="1">
      <c r="A9" s="146"/>
      <c r="B9" s="146"/>
      <c r="C9" s="125" t="s">
        <v>2</v>
      </c>
      <c r="D9" s="109">
        <f>IF(D7&lt;&gt;0,IFERROR(D8/D7,"-"),"-")</f>
        <v>0.95236280332905698</v>
      </c>
      <c r="E9" s="109">
        <f>IF(E7&lt;&gt;0,IFERROR(E8/E7,"-"),"-")</f>
        <v>0.95970443592126409</v>
      </c>
      <c r="F9" s="109">
        <f>IF(F7&lt;&gt;0,IFERROR(F8/F7,"-"),"-")</f>
        <v>0.95872341567555308</v>
      </c>
      <c r="G9" s="109">
        <f t="shared" si="1"/>
        <v>1.0066787702378359</v>
      </c>
      <c r="H9" s="109">
        <f ca="1">IF(H7&lt;&gt;0,IFERROR(H8/H7,"-"),"-")</f>
        <v>0.92047562357165813</v>
      </c>
      <c r="I9" s="109">
        <f t="shared" ca="1" si="1"/>
        <v>0.96010549916844989</v>
      </c>
      <c r="J9" s="109">
        <f>IF(J7&lt;&gt;0,IFERROR(J8/J7,"-"),"-")</f>
        <v>0.95525624919436614</v>
      </c>
      <c r="K9" s="109">
        <f>IF(K7&lt;&gt;0,IFERROR(K8/K7,"-"),"-")</f>
        <v>0.97110754680671174</v>
      </c>
      <c r="L9" s="109">
        <f t="shared" ca="1" si="4"/>
        <v>1.0550062619133682</v>
      </c>
      <c r="M9" s="109">
        <f t="shared" si="5"/>
        <v>1.0165937648936756</v>
      </c>
    </row>
    <row r="10" spans="1:13" ht="32.1" customHeight="1">
      <c r="A10" s="146" t="s">
        <v>24</v>
      </c>
      <c r="B10" s="146"/>
      <c r="C10" s="125" t="s">
        <v>1</v>
      </c>
      <c r="D10" s="108">
        <f>SUMIF(typeOwn:$C1961,"521ОБ",D25:$D2528)</f>
        <v>154161.00000000003</v>
      </c>
      <c r="E10" s="108">
        <f>SUMIF(typeOwn:$C1961,"521ОБ",$E25:E2528)</f>
        <v>171663.59999999998</v>
      </c>
      <c r="F10" s="108">
        <f>SUMIF(typeOwn:$C1961,"521ОБ",$F25:F2528)</f>
        <v>120485.6</v>
      </c>
      <c r="G10" s="109">
        <f t="shared" si="1"/>
        <v>0.78155694371468776</v>
      </c>
      <c r="H10" s="108">
        <f ca="1">SUMIF(typeOwn:$C1961,"521ОБ",H25:HF1788)</f>
        <v>137117.20000000001</v>
      </c>
      <c r="I10" s="109">
        <f t="shared" ca="1" si="1"/>
        <v>1.1380380725995471</v>
      </c>
      <c r="J10" s="108">
        <f>SUMIF(typeOwn:$C1961,"521ОБ",$J25:J2528)</f>
        <v>40766.9</v>
      </c>
      <c r="K10" s="108">
        <f>SUMIF(typeOwn:$C1961,"521ОБ",$K25:K2528)</f>
        <v>49701.200000000004</v>
      </c>
      <c r="L10" s="109">
        <f t="shared" ca="1" si="4"/>
        <v>0.36247239587739538</v>
      </c>
      <c r="M10" s="109">
        <f t="shared" si="5"/>
        <v>1.2191557366392833</v>
      </c>
    </row>
    <row r="11" spans="1:13" ht="32.1" customHeight="1">
      <c r="A11" s="146"/>
      <c r="B11" s="146"/>
      <c r="C11" s="125" t="s">
        <v>25</v>
      </c>
      <c r="D11" s="108">
        <f>SUMIF(typeOwn:$C1961,"521ОБ",D26:$D2523)</f>
        <v>128467.40000000001</v>
      </c>
      <c r="E11" s="108">
        <f>SUMIF(typeOwn:$C1961,"521ОБ",$E26:E2523)</f>
        <v>139569.40000000002</v>
      </c>
      <c r="F11" s="108">
        <f>SUMIF(typeOwn:$C1961,"521ОБ",$F26:F2523)</f>
        <v>88514.9</v>
      </c>
      <c r="G11" s="109">
        <f t="shared" si="1"/>
        <v>0.68900670520303198</v>
      </c>
      <c r="H11" s="108">
        <f>SUMIF(typeOwn:$C1961,"521ОБ",$H26:H2523)</f>
        <v>84969.8</v>
      </c>
      <c r="I11" s="109">
        <f t="shared" si="1"/>
        <v>0.95994911591155851</v>
      </c>
      <c r="J11" s="108">
        <f>SUMIF(typeOwn:$C1961,"521ОБ",$J26:J2523)</f>
        <v>28034.9</v>
      </c>
      <c r="K11" s="108">
        <f>SUMIF(typeOwn:$C1961,"521ОБ",$K26:K2523)</f>
        <v>33253.800000000003</v>
      </c>
      <c r="L11" s="109">
        <f t="shared" si="4"/>
        <v>0.3913602244562186</v>
      </c>
      <c r="M11" s="109">
        <f t="shared" si="5"/>
        <v>1.1861572539941287</v>
      </c>
    </row>
    <row r="12" spans="1:13" ht="32.1" customHeight="1">
      <c r="A12" s="146"/>
      <c r="B12" s="146"/>
      <c r="C12" s="125" t="s">
        <v>2</v>
      </c>
      <c r="D12" s="109">
        <f>IF(D10&lt;&gt;0,IFERROR(D11/D10,"-"),"-")</f>
        <v>0.83333268466084154</v>
      </c>
      <c r="E12" s="109">
        <f>IF(E10&lt;&gt;0,IFERROR(E11/E10,"-"),"-")</f>
        <v>0.81304015528044404</v>
      </c>
      <c r="F12" s="109">
        <f>IF(F10&lt;&gt;0,IFERROR(F11/F10,"-"),"-")</f>
        <v>0.73465127782905171</v>
      </c>
      <c r="G12" s="109">
        <f t="shared" si="1"/>
        <v>0.88158221962462424</v>
      </c>
      <c r="H12" s="109">
        <f ca="1">IF(H10&lt;&gt;0,IFERROR(H11/H10,"-"),"-")</f>
        <v>0.61968739151616281</v>
      </c>
      <c r="I12" s="109">
        <f t="shared" ca="1" si="1"/>
        <v>0.84351230334395444</v>
      </c>
      <c r="J12" s="109">
        <f>IF(J10&lt;&gt;0,IFERROR(J11/J10,"-"),"-")</f>
        <v>0.68768780554812847</v>
      </c>
      <c r="K12" s="109">
        <f>IF(K10&lt;&gt;0,IFERROR(K11/K10,"-"),"-")</f>
        <v>0.66907438854595058</v>
      </c>
      <c r="L12" s="109">
        <f t="shared" ca="1" si="4"/>
        <v>1.0796966304396718</v>
      </c>
      <c r="M12" s="109">
        <f t="shared" si="5"/>
        <v>0.9729333327536005</v>
      </c>
    </row>
    <row r="13" spans="1:13" ht="32.1" customHeight="1">
      <c r="A13" s="146" t="s">
        <v>26</v>
      </c>
      <c r="B13" s="146"/>
      <c r="C13" s="125" t="s">
        <v>1</v>
      </c>
      <c r="D13" s="108">
        <f>SUMIF(typeOwn:$C1964,"522ОБ",D25:$D2531)</f>
        <v>16281.6</v>
      </c>
      <c r="E13" s="108">
        <f>SUMIF(typeOwn:$C1964,"522ОБ",$E25:E2531)</f>
        <v>472261.69999999995</v>
      </c>
      <c r="F13" s="108">
        <f>SUMIF(typeOwn:$C1964,"522ОБ",$F25:F2531)</f>
        <v>319893.89999999991</v>
      </c>
      <c r="G13" s="109">
        <f t="shared" si="1"/>
        <v>19.647571491745278</v>
      </c>
      <c r="H13" s="108">
        <f>SUMIF(typeOwn:$C1964,"522ОБ",$H25:H2531)</f>
        <v>468517.6</v>
      </c>
      <c r="I13" s="109">
        <f t="shared" si="1"/>
        <v>1.4646031074678201</v>
      </c>
      <c r="J13" s="108">
        <f>SUMIF(typeOwn:$C1964,"522ОБ",$J25:J2531)</f>
        <v>19660.599999999995</v>
      </c>
      <c r="K13" s="108">
        <f>SUMIF(typeOwn:$C1964,"522ОБ",$K25:K2531)</f>
        <v>288799.3</v>
      </c>
      <c r="L13" s="109">
        <f t="shared" si="4"/>
        <v>0.61641078158003026</v>
      </c>
      <c r="M13" s="109">
        <f t="shared" si="5"/>
        <v>14.689241427016473</v>
      </c>
    </row>
    <row r="14" spans="1:13" ht="32.1" customHeight="1">
      <c r="A14" s="146"/>
      <c r="B14" s="146"/>
      <c r="C14" s="125" t="s">
        <v>27</v>
      </c>
      <c r="D14" s="108">
        <f>SUMIF(typeOwn:$C1964,"522ОБ",D26:$D2526)</f>
        <v>16057.800000000001</v>
      </c>
      <c r="E14" s="108">
        <f>SUMIF(typeOwn:$C1964,"522ОБ",$E26:E2526)</f>
        <v>471593.89999999997</v>
      </c>
      <c r="F14" s="108">
        <f>SUMIF(typeOwn:$C1964,"522ОБ",$F26:F2526)</f>
        <v>319235.80000000005</v>
      </c>
      <c r="G14" s="109">
        <f t="shared" si="1"/>
        <v>19.880419484611842</v>
      </c>
      <c r="H14" s="108">
        <f>SUMIF(typeOwn:$C1964,"522ОБ",$H26:H2526)</f>
        <v>468517.6</v>
      </c>
      <c r="I14" s="109">
        <f t="shared" si="1"/>
        <v>1.4676223656619962</v>
      </c>
      <c r="J14" s="108">
        <f>SUMIF(typeOwn:$C1964,"522ОБ",$J26:J2526)</f>
        <v>19901.3</v>
      </c>
      <c r="K14" s="108">
        <f>SUMIF(typeOwn:$C1964,"522ОБ",$K26:K2526)</f>
        <v>288799.3</v>
      </c>
      <c r="L14" s="109">
        <f t="shared" si="4"/>
        <v>0.61641078158003026</v>
      </c>
      <c r="M14" s="109">
        <f t="shared" si="5"/>
        <v>14.511579645550793</v>
      </c>
    </row>
    <row r="15" spans="1:13" ht="32.1" customHeight="1">
      <c r="A15" s="146"/>
      <c r="B15" s="146"/>
      <c r="C15" s="125" t="s">
        <v>2</v>
      </c>
      <c r="D15" s="109">
        <f>IF(D13&lt;&gt;0,IFERROR(D14/D13,"-"),"-")</f>
        <v>0.98625442216981141</v>
      </c>
      <c r="E15" s="109">
        <f>IF(E13&lt;&gt;0,IFERROR(E14/E13,"-"),"-")</f>
        <v>0.9985859535084044</v>
      </c>
      <c r="F15" s="109">
        <f>IF(F13&lt;&gt;0,IFERROR(F14/F13,"-"),"-")</f>
        <v>0.99794275539483601</v>
      </c>
      <c r="G15" s="109">
        <f t="shared" si="1"/>
        <v>1.0118512353022557</v>
      </c>
      <c r="H15" s="109">
        <f>IF(H13&lt;&gt;0,IFERROR(H14/H13,"-"),"-")</f>
        <v>1</v>
      </c>
      <c r="I15" s="109">
        <f t="shared" si="1"/>
        <v>1.002061485585263</v>
      </c>
      <c r="J15" s="109">
        <f>IF(J13&lt;&gt;0,IFERROR(J14/J13,"-"),"-")</f>
        <v>1.0122427596309371</v>
      </c>
      <c r="K15" s="109">
        <f>IF(K13&lt;&gt;0,IFERROR(K14/K13,"-"),"-")</f>
        <v>1</v>
      </c>
      <c r="L15" s="109">
        <f t="shared" si="4"/>
        <v>1</v>
      </c>
      <c r="M15" s="109">
        <f t="shared" si="5"/>
        <v>0.98790531271826454</v>
      </c>
    </row>
    <row r="16" spans="1:13" ht="32.1" customHeight="1">
      <c r="A16" s="146" t="s">
        <v>28</v>
      </c>
      <c r="B16" s="146"/>
      <c r="C16" s="125" t="s">
        <v>1</v>
      </c>
      <c r="D16" s="108">
        <f>SUMIF(typeOwn:$C1967,"523ОБ",D25:$D2534)</f>
        <v>28968.3</v>
      </c>
      <c r="E16" s="108">
        <f>SUMIF(typeOwn:$C1967,"523ОБ",$E25:E2534)</f>
        <v>57722.000000000007</v>
      </c>
      <c r="F16" s="108">
        <f>SUMIF(typeOwn:$C1967,"523ОБ",$F25:F2534)</f>
        <v>24665.400000000005</v>
      </c>
      <c r="G16" s="109">
        <f t="shared" si="1"/>
        <v>0.85146177027992687</v>
      </c>
      <c r="H16" s="108">
        <f>SUMIF(typeOwn:$C1967,"523ОБ",$H25:H2534)</f>
        <v>103730.80000000002</v>
      </c>
      <c r="I16" s="109">
        <f t="shared" si="1"/>
        <v>4.2055186617691174</v>
      </c>
      <c r="J16" s="108">
        <f>SUMIF(typeOwn:$C1967,"523ОБ",$J25:J2534)</f>
        <v>135.1</v>
      </c>
      <c r="K16" s="108">
        <f>SUMIF(typeOwn:$C1967,"523ОБ",$K25:K2534)</f>
        <v>0</v>
      </c>
      <c r="L16" s="109">
        <f t="shared" si="4"/>
        <v>0</v>
      </c>
      <c r="M16" s="109">
        <f t="shared" si="5"/>
        <v>0</v>
      </c>
    </row>
    <row r="17" spans="1:13" ht="32.1" customHeight="1">
      <c r="A17" s="146"/>
      <c r="B17" s="146"/>
      <c r="C17" s="125" t="s">
        <v>29</v>
      </c>
      <c r="D17" s="108">
        <f>SUMIF(typeOwn:$C1967,"523ОБ",D26:$D2529)</f>
        <v>24168.1</v>
      </c>
      <c r="E17" s="108">
        <f>SUMIF(typeOwn:$C1967,"523ОБ",$E26:E2529)</f>
        <v>46215.5</v>
      </c>
      <c r="F17" s="108">
        <f>SUMIF(typeOwn:$C1967,"523ОБ",$F26:F2529)</f>
        <v>15804.6</v>
      </c>
      <c r="G17" s="109">
        <f t="shared" si="1"/>
        <v>0.65394466259242556</v>
      </c>
      <c r="H17" s="108">
        <f>SUMIF(typeOwn:$C1967,"523ОБ",$H26:H2529)</f>
        <v>88517.4</v>
      </c>
      <c r="I17" s="109">
        <f t="shared" si="1"/>
        <v>5.600736494438328</v>
      </c>
      <c r="J17" s="108">
        <f>SUMIF(typeOwn:$C1967,"523ОБ",$J26:J2529)</f>
        <v>0</v>
      </c>
      <c r="K17" s="108">
        <f>SUMIF(typeOwn:$C1967,"523ОБ",$K26:K2529)</f>
        <v>163.4</v>
      </c>
      <c r="L17" s="109">
        <f t="shared" si="4"/>
        <v>1.8459647481738055E-3</v>
      </c>
      <c r="M17" s="109" t="str">
        <f t="shared" si="5"/>
        <v>-</v>
      </c>
    </row>
    <row r="18" spans="1:13" ht="32.1" customHeight="1">
      <c r="A18" s="146"/>
      <c r="B18" s="146"/>
      <c r="C18" s="125" t="s">
        <v>2</v>
      </c>
      <c r="D18" s="109">
        <f>IF(D16&lt;&gt;0,IFERROR(D17/D16,"-"),"-")</f>
        <v>0.83429472906590996</v>
      </c>
      <c r="E18" s="109">
        <f>IF(E16&lt;&gt;0,IFERROR(E17/E16,"-"),"-")</f>
        <v>0.80065659540556455</v>
      </c>
      <c r="F18" s="109">
        <f>IF(F16&lt;&gt;0,IFERROR(F17/F16,"-"),"-")</f>
        <v>0.6407599309153712</v>
      </c>
      <c r="G18" s="109">
        <f t="shared" si="1"/>
        <v>0.768025864951558</v>
      </c>
      <c r="H18" s="109">
        <f>IF(H16&lt;&gt;0,IFERROR(H17/H16,"-"),"-")</f>
        <v>0.85333767791244242</v>
      </c>
      <c r="I18" s="109">
        <f t="shared" si="1"/>
        <v>1.3317588019172621</v>
      </c>
      <c r="J18" s="109">
        <f>IF(J16&lt;&gt;0,IFERROR(J17/J16,"-"),"-")</f>
        <v>0</v>
      </c>
      <c r="K18" s="109" t="str">
        <f>IF(K16&lt;&gt;0,IFERROR(K17/K16,"-"),"-")</f>
        <v>-</v>
      </c>
      <c r="L18" s="109" t="str">
        <f t="shared" si="4"/>
        <v>-</v>
      </c>
      <c r="M18" s="109" t="str">
        <f t="shared" si="5"/>
        <v>-</v>
      </c>
    </row>
    <row r="19" spans="1:13" ht="32.1" customHeight="1">
      <c r="A19" s="146" t="s">
        <v>30</v>
      </c>
      <c r="B19" s="146"/>
      <c r="C19" s="125" t="s">
        <v>1</v>
      </c>
      <c r="D19" s="108">
        <f>SUMIF(typeOwn:$C1970,"530ОБ",D25:$D2537)</f>
        <v>419656.7</v>
      </c>
      <c r="E19" s="108">
        <f>SUMIF(typeOwn:$C1970,"530ОБ",$E25:E2537)</f>
        <v>411519.6</v>
      </c>
      <c r="F19" s="108">
        <f>SUMIF(typeOwn:$C1970,"530ОБ",$F25:F2537)</f>
        <v>404794.09999999992</v>
      </c>
      <c r="G19" s="109">
        <f t="shared" si="1"/>
        <v>0.96458390870442412</v>
      </c>
      <c r="H19" s="108">
        <f>SUMIF(typeOwn:$C1970,"530ОБ",$H25:H2537)</f>
        <v>413123.10000000009</v>
      </c>
      <c r="I19" s="109">
        <f t="shared" si="1"/>
        <v>1.0205758927810464</v>
      </c>
      <c r="J19" s="108">
        <f>SUMIF(typeOwn:$C1970,"530ОБ",$J25:J2537)</f>
        <v>176139.09999999998</v>
      </c>
      <c r="K19" s="108">
        <f>SUMIF(typeOwn:$C1970,"530ОБ",$K25:K2537)</f>
        <v>188926.69999999998</v>
      </c>
      <c r="L19" s="109">
        <f t="shared" si="4"/>
        <v>0.4573133286422375</v>
      </c>
      <c r="M19" s="109">
        <f t="shared" si="5"/>
        <v>1.0725994398745082</v>
      </c>
    </row>
    <row r="20" spans="1:13" ht="32.1" customHeight="1">
      <c r="A20" s="146"/>
      <c r="B20" s="146"/>
      <c r="C20" s="125" t="s">
        <v>31</v>
      </c>
      <c r="D20" s="108">
        <f>SUMIF(typeOwn:$C1970,"530ОБ",D26:$D2532)</f>
        <v>419901.89999999997</v>
      </c>
      <c r="E20" s="108">
        <f>SUMIF(typeOwn:$C1970,"530ОБ",$E26:E2532)</f>
        <v>411519.6</v>
      </c>
      <c r="F20" s="108">
        <f>SUMIF(typeOwn:$C1970,"530ОБ",$F26:F2532)</f>
        <v>405133.59999999992</v>
      </c>
      <c r="G20" s="109">
        <f t="shared" si="1"/>
        <v>0.96482916605045121</v>
      </c>
      <c r="H20" s="108">
        <f>SUMIF(typeOwn:$C1970,"530ОБ",$H26:H2532)</f>
        <v>413123.10000000009</v>
      </c>
      <c r="I20" s="109">
        <f t="shared" si="1"/>
        <v>1.0197206551122893</v>
      </c>
      <c r="J20" s="108">
        <f>SUMIF(typeOwn:$C1970,"530ОБ",$J26:J2532)</f>
        <v>177692.5</v>
      </c>
      <c r="K20" s="108">
        <f>SUMIF(typeOwn:$C1970,"530ОБ",$K26:K2532)</f>
        <v>189536</v>
      </c>
      <c r="L20" s="109">
        <f t="shared" si="4"/>
        <v>0.45878819170363494</v>
      </c>
      <c r="M20" s="109">
        <f t="shared" si="5"/>
        <v>1.066651659467901</v>
      </c>
    </row>
    <row r="21" spans="1:13" ht="32.1" customHeight="1">
      <c r="A21" s="146"/>
      <c r="B21" s="146"/>
      <c r="C21" s="125" t="s">
        <v>32</v>
      </c>
      <c r="D21" s="109">
        <f>IF(D19&lt;&gt;0,IFERROR(D20/D19,"-"),"-")</f>
        <v>1.000584287108963</v>
      </c>
      <c r="E21" s="109">
        <f>IF(E19&lt;&gt;0,IFERROR(E20/E19,"-"),"-")</f>
        <v>1</v>
      </c>
      <c r="F21" s="109">
        <f>IF(F19&lt;&gt;0,IFERROR(F20/F19,"-"),"-")</f>
        <v>1.0008386979948571</v>
      </c>
      <c r="G21" s="109">
        <f t="shared" si="1"/>
        <v>1.0002542623236961</v>
      </c>
      <c r="H21" s="109">
        <f>IF(H19&lt;&gt;0,IFERROR(H20/H19,"-"),"-")</f>
        <v>1</v>
      </c>
      <c r="I21" s="109">
        <f t="shared" si="1"/>
        <v>0.99916200483001161</v>
      </c>
      <c r="J21" s="109">
        <f>IF(J19&lt;&gt;0,IFERROR(J20/J19,"-"),"-")</f>
        <v>1.0088191662157922</v>
      </c>
      <c r="K21" s="109">
        <f>IF(K19&lt;&gt;0,IFERROR(K20/K19,"-"),"-")</f>
        <v>1.0032250603011645</v>
      </c>
      <c r="L21" s="109">
        <f t="shared" si="4"/>
        <v>1.0032250603011645</v>
      </c>
      <c r="M21" s="109">
        <f t="shared" si="5"/>
        <v>0.9944547981422559</v>
      </c>
    </row>
    <row r="22" spans="1:13" ht="32.1" customHeight="1">
      <c r="A22" s="146" t="s">
        <v>33</v>
      </c>
      <c r="B22" s="146"/>
      <c r="C22" s="125" t="s">
        <v>1</v>
      </c>
      <c r="D22" s="108">
        <f>SUMIF(typeOwn:$C1973,"540ОБ",D25:$D2540)</f>
        <v>20609</v>
      </c>
      <c r="E22" s="108">
        <f>SUMIF(typeOwn:$C1973,"540ОБ",$E25:E2540)</f>
        <v>61590.200000000004</v>
      </c>
      <c r="F22" s="108">
        <f>SUMIF(typeOwn:$C1973,"540ОБ",$F25:F2540)</f>
        <v>54239.4</v>
      </c>
      <c r="G22" s="109">
        <f t="shared" si="1"/>
        <v>2.6318307535542727</v>
      </c>
      <c r="H22" s="108">
        <f>SUMIF(typeOwn:$C1973,"540ОБ",$H25:H2540)</f>
        <v>168650</v>
      </c>
      <c r="I22" s="109">
        <f t="shared" si="1"/>
        <v>3.1093633041663438</v>
      </c>
      <c r="J22" s="108">
        <f>SUMIF(typeOwn:$C1973,"540ОБ",$J25:J2540)</f>
        <v>10774.2</v>
      </c>
      <c r="K22" s="108">
        <f>SUMIF(typeOwn:$C1973,"540ОБ",$K25:K2540)</f>
        <v>14551.7</v>
      </c>
      <c r="L22" s="109">
        <f t="shared" si="4"/>
        <v>8.6283427216128084E-2</v>
      </c>
      <c r="M22" s="109">
        <f t="shared" si="5"/>
        <v>1.3506060774813906</v>
      </c>
    </row>
    <row r="23" spans="1:13" ht="32.1" customHeight="1">
      <c r="A23" s="146"/>
      <c r="B23" s="146"/>
      <c r="C23" s="125" t="s">
        <v>34</v>
      </c>
      <c r="D23" s="108">
        <f>SUMIF(typeOwn:$C1973,"540ОБ",D26:$D2535)</f>
        <v>20609</v>
      </c>
      <c r="E23" s="108">
        <f>SUMIF(typeOwn:$C1973,"540ОБ",$E26:E2535)</f>
        <v>58521.200000000004</v>
      </c>
      <c r="F23" s="108">
        <f>SUMIF(typeOwn:$C1973,"540ОБ",$F26:F2535)</f>
        <v>57246.700000000004</v>
      </c>
      <c r="G23" s="109">
        <f t="shared" ref="G23:G24" si="6">IF(D23&lt;&gt;0,IFERROR(F23/D23,"-"),"-")</f>
        <v>2.7777524382551313</v>
      </c>
      <c r="H23" s="108">
        <f>SUMIF(typeOwn:$C1973,"540ОБ",$H26:H2535)</f>
        <v>133333.79999999999</v>
      </c>
      <c r="I23" s="109">
        <f t="shared" ref="I23:I24" si="7">IF(F23&lt;&gt;0,IFERROR(H23/F23,"-"),"-")</f>
        <v>2.3291089268027672</v>
      </c>
      <c r="J23" s="108">
        <f>SUMIF(typeOwn:$C1973,"540ОБ",$J26:J2535)</f>
        <v>10774.2</v>
      </c>
      <c r="K23" s="108">
        <f>SUMIF(typeOwn:$C1973,"540ОБ",$K26:K2535)</f>
        <v>14567.3</v>
      </c>
      <c r="L23" s="109">
        <f t="shared" si="4"/>
        <v>0.10925436760971337</v>
      </c>
      <c r="M23" s="109">
        <f t="shared" si="5"/>
        <v>1.3520539808059993</v>
      </c>
    </row>
    <row r="24" spans="1:13" ht="32.1" customHeight="1">
      <c r="A24" s="146"/>
      <c r="B24" s="146"/>
      <c r="C24" s="125" t="s">
        <v>2</v>
      </c>
      <c r="D24" s="109">
        <f>IF(D22&lt;&gt;0,IFERROR(D23/D22,"-"),"-")</f>
        <v>1</v>
      </c>
      <c r="E24" s="109">
        <f>IF(E22&lt;&gt;0,IFERROR(E23/E22,"-"),"-")</f>
        <v>0.95017064403103091</v>
      </c>
      <c r="F24" s="109">
        <f>IF(F22&lt;&gt;0,IFERROR(F23/F22,"-"),"-")</f>
        <v>1.0554449348628487</v>
      </c>
      <c r="G24" s="109">
        <f t="shared" si="6"/>
        <v>1.0554449348628487</v>
      </c>
      <c r="H24" s="109">
        <f>IF(H22&lt;&gt;0,IFERROR(H23/H22,"-"),"-")</f>
        <v>0.79059472279869547</v>
      </c>
      <c r="I24" s="109">
        <f t="shared" si="7"/>
        <v>0.74906297494471408</v>
      </c>
      <c r="J24" s="109">
        <f>IF(J22&lt;&gt;0,IFERROR(J23/J22,"-"),"-")</f>
        <v>1</v>
      </c>
      <c r="K24" s="109">
        <f>IF(K22&lt;&gt;0,IFERROR(K23/K22,"-"),"-")</f>
        <v>1.0010720396929567</v>
      </c>
      <c r="L24" s="109">
        <f t="shared" si="4"/>
        <v>1.2662265644136532</v>
      </c>
      <c r="M24" s="109">
        <f t="shared" si="5"/>
        <v>1.0010720396929567</v>
      </c>
    </row>
    <row r="25" spans="1:13" ht="3.75" customHeight="1">
      <c r="A25" s="126"/>
      <c r="B25" s="126"/>
      <c r="C25" s="126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1:13" ht="4.5" customHeight="1">
      <c r="A26" s="126"/>
      <c r="B26" s="126"/>
      <c r="C26" s="126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  <row r="27" spans="1:13" ht="32.1" customHeight="1">
      <c r="A27" s="144" t="s">
        <v>35</v>
      </c>
      <c r="B27" s="144"/>
      <c r="C27" s="129" t="s">
        <v>1</v>
      </c>
      <c r="D27" s="108">
        <f>SUM(D30:D33)-D28</f>
        <v>2919</v>
      </c>
      <c r="E27" s="108">
        <f>SUM(E30:E33)-E28</f>
        <v>9003</v>
      </c>
      <c r="F27" s="108">
        <f>SUM(F30:F33)-F28</f>
        <v>9003</v>
      </c>
      <c r="G27" s="109">
        <f t="shared" ref="G27:G90" si="8">IF(D27&lt;&gt;0,IFERROR(F27/D27,"-"),"-")</f>
        <v>3.0842754367934222</v>
      </c>
      <c r="H27" s="108">
        <f>SUM(H30:H33)-H28</f>
        <v>11560.3</v>
      </c>
      <c r="I27" s="109">
        <f t="shared" ref="I27:I90" si="9">IF(F27&lt;&gt;0,IFERROR(H27/F27,"-"),"-")</f>
        <v>1.2840497611907142</v>
      </c>
      <c r="J27" s="108">
        <f>SUM(J30:J33)-J28</f>
        <v>4244.9000000000005</v>
      </c>
      <c r="K27" s="108">
        <f>SUM(K30:K33)-K28</f>
        <v>5840.7000000000007</v>
      </c>
      <c r="L27" s="109">
        <f t="shared" ref="L27:L90" si="10">IF(H27&lt;&gt;0,IFERROR(K27/H27,"-"),"-")</f>
        <v>0.50523775334550147</v>
      </c>
      <c r="M27" s="109">
        <f t="shared" ref="M27:M90" si="11">IF(J27&lt;&gt;0,IFERROR(K27/J27,"-"),"-")</f>
        <v>1.3759334731089072</v>
      </c>
    </row>
    <row r="28" spans="1:13" ht="32.1" customHeight="1">
      <c r="A28" s="144"/>
      <c r="B28" s="144"/>
      <c r="C28" s="129" t="str">
        <f>IF(VALUE(C30)=0,"ВР(ОБ)",IF(VALUE(C30)&gt;540,"ошибка",IF(VALUE(C30)&lt;521,"ошибка",C30&amp;"ОБ")))</f>
        <v>521ОБ</v>
      </c>
      <c r="D28" s="108">
        <f>SUMIF($C30:$C33,$C30,D30:D33)</f>
        <v>2919</v>
      </c>
      <c r="E28" s="108">
        <f>SUMIF($C30:$C33,$C30,E30:E33)</f>
        <v>2731</v>
      </c>
      <c r="F28" s="108">
        <f>SUMIF($C30:$C33,$C30,F30:F33)</f>
        <v>2731</v>
      </c>
      <c r="G28" s="109">
        <f t="shared" si="8"/>
        <v>0.93559438163754716</v>
      </c>
      <c r="H28" s="108">
        <f>SUMIF($C30:$C33,$C30,H30:H33)</f>
        <v>4651</v>
      </c>
      <c r="I28" s="109">
        <f t="shared" si="9"/>
        <v>1.7030391797876236</v>
      </c>
      <c r="J28" s="108">
        <f>SUMIF($C30:$C33,$C30,J30:J33)</f>
        <v>1548.2</v>
      </c>
      <c r="K28" s="108">
        <f>SUMIF($C30:$C33,$C30,K30:K33)</f>
        <v>3548.9</v>
      </c>
      <c r="L28" s="109">
        <f t="shared" si="10"/>
        <v>0.76304020640722425</v>
      </c>
      <c r="M28" s="109">
        <f t="shared" si="11"/>
        <v>2.2922748998837359</v>
      </c>
    </row>
    <row r="29" spans="1:13" ht="32.1" customHeight="1">
      <c r="A29" s="144"/>
      <c r="B29" s="144"/>
      <c r="C29" s="129" t="s">
        <v>2</v>
      </c>
      <c r="D29" s="109">
        <f>IF(D27&lt;&gt;0,IFERROR(D28/D27,"-"),"-")</f>
        <v>1</v>
      </c>
      <c r="E29" s="109">
        <f>IF(E27&lt;&gt;0,IFERROR(E28/E27,"-"),"-")</f>
        <v>0.30334333000111074</v>
      </c>
      <c r="F29" s="109">
        <f>IF(F27&lt;&gt;0,IFERROR(F28/F27,"-"),"-")</f>
        <v>0.30334333000111074</v>
      </c>
      <c r="G29" s="109">
        <f t="shared" si="8"/>
        <v>0.30334333000111074</v>
      </c>
      <c r="H29" s="109">
        <f>IF(H27&lt;&gt;0,IFERROR(H28/H27,"-"),"-")</f>
        <v>0.40232519917303189</v>
      </c>
      <c r="I29" s="109">
        <f t="shared" si="9"/>
        <v>1.3263031007524007</v>
      </c>
      <c r="J29" s="109">
        <f>IF(J27&lt;&gt;0,IFERROR(J28/J27,"-"),"-")</f>
        <v>0.36472001696153028</v>
      </c>
      <c r="K29" s="109">
        <f>IF(K27&lt;&gt;0,IFERROR(K28/K27,"-"),"-")</f>
        <v>0.60761552553632259</v>
      </c>
      <c r="L29" s="109">
        <f t="shared" si="10"/>
        <v>1.5102596774580841</v>
      </c>
      <c r="M29" s="109">
        <f t="shared" si="11"/>
        <v>1.6659780030675209</v>
      </c>
    </row>
    <row r="30" spans="1:13" ht="32.1" customHeight="1">
      <c r="A30" s="110" t="s">
        <v>36</v>
      </c>
      <c r="B30" s="110" t="s">
        <v>37</v>
      </c>
      <c r="C30" s="129" t="s">
        <v>38</v>
      </c>
      <c r="D30" s="111">
        <v>2919</v>
      </c>
      <c r="E30" s="111">
        <v>2731</v>
      </c>
      <c r="F30" s="111">
        <v>2731</v>
      </c>
      <c r="G30" s="109">
        <f t="shared" si="8"/>
        <v>0.93559438163754716</v>
      </c>
      <c r="H30" s="111">
        <v>4651</v>
      </c>
      <c r="I30" s="109">
        <f t="shared" si="9"/>
        <v>1.7030391797876236</v>
      </c>
      <c r="J30" s="111">
        <v>1548.2</v>
      </c>
      <c r="K30" s="111">
        <v>3548.9</v>
      </c>
      <c r="L30" s="109">
        <f t="shared" si="10"/>
        <v>0.76304020640722425</v>
      </c>
      <c r="M30" s="109">
        <f t="shared" si="11"/>
        <v>2.2922748998837359</v>
      </c>
    </row>
    <row r="31" spans="1:13" ht="32.1" customHeight="1">
      <c r="A31" s="110" t="s">
        <v>39</v>
      </c>
      <c r="B31" s="110" t="s">
        <v>37</v>
      </c>
      <c r="C31" s="112" t="s">
        <v>40</v>
      </c>
      <c r="D31" s="111">
        <v>2919</v>
      </c>
      <c r="E31" s="111">
        <v>2731</v>
      </c>
      <c r="F31" s="111">
        <v>2731</v>
      </c>
      <c r="G31" s="109">
        <f t="shared" si="8"/>
        <v>0.93559438163754716</v>
      </c>
      <c r="H31" s="111"/>
      <c r="I31" s="109">
        <f t="shared" si="9"/>
        <v>0</v>
      </c>
      <c r="J31" s="111">
        <v>1548.2</v>
      </c>
      <c r="K31" s="111"/>
      <c r="L31" s="109" t="str">
        <f t="shared" si="10"/>
        <v>-</v>
      </c>
      <c r="M31" s="109">
        <f t="shared" si="11"/>
        <v>0</v>
      </c>
    </row>
    <row r="32" spans="1:13" ht="32.1" customHeight="1">
      <c r="A32" s="110" t="s">
        <v>36</v>
      </c>
      <c r="B32" s="110" t="s">
        <v>37</v>
      </c>
      <c r="C32" s="112" t="s">
        <v>40</v>
      </c>
      <c r="D32" s="111"/>
      <c r="E32" s="111"/>
      <c r="F32" s="111"/>
      <c r="G32" s="109" t="str">
        <f t="shared" si="8"/>
        <v>-</v>
      </c>
      <c r="H32" s="111"/>
      <c r="I32" s="109" t="str">
        <f t="shared" si="9"/>
        <v>-</v>
      </c>
      <c r="J32" s="111"/>
      <c r="K32" s="111"/>
      <c r="L32" s="109" t="str">
        <f t="shared" si="10"/>
        <v>-</v>
      </c>
      <c r="M32" s="109" t="str">
        <f t="shared" si="11"/>
        <v>-</v>
      </c>
    </row>
    <row r="33" spans="1:13" ht="32.1" customHeight="1">
      <c r="A33" s="110" t="s">
        <v>39</v>
      </c>
      <c r="B33" s="110" t="s">
        <v>37</v>
      </c>
      <c r="C33" s="112" t="s">
        <v>41</v>
      </c>
      <c r="D33" s="111"/>
      <c r="E33" s="111">
        <v>6272</v>
      </c>
      <c r="F33" s="111">
        <v>6272</v>
      </c>
      <c r="G33" s="109" t="str">
        <f t="shared" si="8"/>
        <v>-</v>
      </c>
      <c r="H33" s="111">
        <v>11560.3</v>
      </c>
      <c r="I33" s="109">
        <f t="shared" si="9"/>
        <v>1.8431600765306122</v>
      </c>
      <c r="J33" s="111">
        <v>2696.7</v>
      </c>
      <c r="K33" s="111">
        <v>5840.7</v>
      </c>
      <c r="L33" s="109">
        <f t="shared" si="10"/>
        <v>0.50523775334550147</v>
      </c>
      <c r="M33" s="109">
        <f t="shared" si="11"/>
        <v>2.165869395928357</v>
      </c>
    </row>
    <row r="34" spans="1:13" ht="32.1" customHeight="1">
      <c r="A34" s="144" t="s">
        <v>42</v>
      </c>
      <c r="B34" s="144"/>
      <c r="C34" s="129" t="s">
        <v>1</v>
      </c>
      <c r="D34" s="108">
        <f>SUM(D37:D38)-D35</f>
        <v>2450.4000000000005</v>
      </c>
      <c r="E34" s="108">
        <f>SUM(E37:E38)-E35</f>
        <v>2105</v>
      </c>
      <c r="F34" s="108">
        <f>SUM(F37:F38)-F35</f>
        <v>2105</v>
      </c>
      <c r="G34" s="109">
        <f t="shared" si="8"/>
        <v>0.8590434214822068</v>
      </c>
      <c r="H34" s="108">
        <f>SUM(H37:H38)-H35</f>
        <v>0</v>
      </c>
      <c r="I34" s="109">
        <f t="shared" si="9"/>
        <v>0</v>
      </c>
      <c r="J34" s="108">
        <f>SUM(J37:J38)-J35</f>
        <v>0</v>
      </c>
      <c r="K34" s="108">
        <f>SUM(K37:K38)-K35</f>
        <v>0</v>
      </c>
      <c r="L34" s="109" t="str">
        <f t="shared" si="10"/>
        <v>-</v>
      </c>
      <c r="M34" s="109" t="str">
        <f t="shared" si="11"/>
        <v>-</v>
      </c>
    </row>
    <row r="35" spans="1:13" ht="32.1" customHeight="1">
      <c r="A35" s="144"/>
      <c r="B35" s="144"/>
      <c r="C35" s="129" t="str">
        <f>IF(VALUE(C37)=0,"ВР(ОБ)",IF(VALUE(C37)&gt;540,"ошибка",IF(VALUE(C37)&lt;521,"ошибка",C37&amp;"ОБ")))</f>
        <v>521ОБ</v>
      </c>
      <c r="D35" s="108">
        <f>SUMIF($C37:$C38,$C37,D37:D38)</f>
        <v>1225.2</v>
      </c>
      <c r="E35" s="108">
        <f>SUMIF($C37:$C38,$C37,E37:E38)</f>
        <v>2105</v>
      </c>
      <c r="F35" s="108">
        <f>SUMIF($C37:$C38,$C37,F37:F38)</f>
        <v>2105</v>
      </c>
      <c r="G35" s="109">
        <f t="shared" si="8"/>
        <v>1.7180868429644138</v>
      </c>
      <c r="H35" s="108">
        <f>SUMIF($C37:$C38,$C37,H37:H38)</f>
        <v>0</v>
      </c>
      <c r="I35" s="109">
        <f t="shared" si="9"/>
        <v>0</v>
      </c>
      <c r="J35" s="108">
        <f>SUMIF($C37:$C38,$C37,J37:J38)</f>
        <v>0</v>
      </c>
      <c r="K35" s="108">
        <f>SUMIF($C37:$C38,$C37,K37:K38)</f>
        <v>0</v>
      </c>
      <c r="L35" s="109" t="str">
        <f t="shared" si="10"/>
        <v>-</v>
      </c>
      <c r="M35" s="109" t="str">
        <f t="shared" si="11"/>
        <v>-</v>
      </c>
    </row>
    <row r="36" spans="1:13" ht="32.1" customHeight="1">
      <c r="A36" s="144"/>
      <c r="B36" s="144"/>
      <c r="C36" s="129" t="s">
        <v>2</v>
      </c>
      <c r="D36" s="109">
        <f>IF(D34&lt;&gt;0,IFERROR(D35/D34,"-"),"-")</f>
        <v>0.49999999999999989</v>
      </c>
      <c r="E36" s="109">
        <f>IF(E34&lt;&gt;0,IFERROR(E35/E34,"-"),"-")</f>
        <v>1</v>
      </c>
      <c r="F36" s="109">
        <f>IF(F34&lt;&gt;0,IFERROR(F35/F34,"-"),"-")</f>
        <v>1</v>
      </c>
      <c r="G36" s="109">
        <f t="shared" si="8"/>
        <v>2.0000000000000004</v>
      </c>
      <c r="H36" s="109" t="str">
        <f>IF(H34&lt;&gt;0,IFERROR(H35/H34,"-"),"-")</f>
        <v>-</v>
      </c>
      <c r="I36" s="109" t="str">
        <f t="shared" si="9"/>
        <v>-</v>
      </c>
      <c r="J36" s="109" t="str">
        <f>IF(J34&lt;&gt;0,IFERROR(J35/J34,"-"),"-")</f>
        <v>-</v>
      </c>
      <c r="K36" s="109" t="str">
        <f>IF(K34&lt;&gt;0,IFERROR(K35/K34,"-"),"-")</f>
        <v>-</v>
      </c>
      <c r="L36" s="109" t="str">
        <f t="shared" si="10"/>
        <v>-</v>
      </c>
      <c r="M36" s="109" t="str">
        <f t="shared" si="11"/>
        <v>-</v>
      </c>
    </row>
    <row r="37" spans="1:13" ht="32.1" customHeight="1">
      <c r="A37" s="110" t="s">
        <v>43</v>
      </c>
      <c r="B37" s="110" t="s">
        <v>44</v>
      </c>
      <c r="C37" s="129" t="s">
        <v>38</v>
      </c>
      <c r="D37" s="111">
        <v>1225.2</v>
      </c>
      <c r="E37" s="111">
        <v>2105</v>
      </c>
      <c r="F37" s="111">
        <v>2105</v>
      </c>
      <c r="G37" s="109">
        <f t="shared" si="8"/>
        <v>1.7180868429644138</v>
      </c>
      <c r="H37" s="111"/>
      <c r="I37" s="109">
        <f t="shared" si="9"/>
        <v>0</v>
      </c>
      <c r="J37" s="111"/>
      <c r="K37" s="111"/>
      <c r="L37" s="109" t="str">
        <f t="shared" si="10"/>
        <v>-</v>
      </c>
      <c r="M37" s="109" t="str">
        <f t="shared" si="11"/>
        <v>-</v>
      </c>
    </row>
    <row r="38" spans="1:13" ht="32.1" customHeight="1">
      <c r="A38" s="110" t="s">
        <v>45</v>
      </c>
      <c r="B38" s="110" t="s">
        <v>44</v>
      </c>
      <c r="C38" s="112" t="s">
        <v>46</v>
      </c>
      <c r="D38" s="111">
        <v>2450.4</v>
      </c>
      <c r="E38" s="111">
        <v>2105</v>
      </c>
      <c r="F38" s="111">
        <v>2105</v>
      </c>
      <c r="G38" s="109">
        <f t="shared" si="8"/>
        <v>0.85904342148220691</v>
      </c>
      <c r="H38" s="111"/>
      <c r="I38" s="109">
        <f t="shared" si="9"/>
        <v>0</v>
      </c>
      <c r="J38" s="111"/>
      <c r="K38" s="111"/>
      <c r="L38" s="109" t="str">
        <f t="shared" si="10"/>
        <v>-</v>
      </c>
      <c r="M38" s="109" t="str">
        <f t="shared" si="11"/>
        <v>-</v>
      </c>
    </row>
    <row r="39" spans="1:13" ht="32.1" customHeight="1">
      <c r="A39" s="144" t="s">
        <v>47</v>
      </c>
      <c r="B39" s="144"/>
      <c r="C39" s="129" t="s">
        <v>1</v>
      </c>
      <c r="D39" s="108">
        <f>SUM(D42:D43)-D40</f>
        <v>0</v>
      </c>
      <c r="E39" s="108">
        <f>SUM(E42:E43)-E40</f>
        <v>0</v>
      </c>
      <c r="F39" s="108">
        <f>SUM(F42:F43)-F40</f>
        <v>0</v>
      </c>
      <c r="G39" s="109" t="str">
        <f t="shared" si="8"/>
        <v>-</v>
      </c>
      <c r="H39" s="108">
        <f>SUM(H42:H43)-H40</f>
        <v>106.8</v>
      </c>
      <c r="I39" s="109" t="str">
        <f t="shared" si="9"/>
        <v>-</v>
      </c>
      <c r="J39" s="108">
        <f>SUM(J42:J43)-J40</f>
        <v>0</v>
      </c>
      <c r="K39" s="108">
        <f>SUM(K42:K43)-K40</f>
        <v>106.8</v>
      </c>
      <c r="L39" s="109">
        <f t="shared" si="10"/>
        <v>1</v>
      </c>
      <c r="M39" s="109" t="str">
        <f t="shared" si="11"/>
        <v>-</v>
      </c>
    </row>
    <row r="40" spans="1:13" ht="32.1" customHeight="1">
      <c r="A40" s="144"/>
      <c r="B40" s="144"/>
      <c r="C40" s="129" t="str">
        <f>IF(VALUE(C42)=0,"ВР(ОБ)",IF(VALUE(C42)&gt;540,"ошибка",IF(VALUE(C42)&lt;521,"ошибка",C42&amp;"ОБ")))</f>
        <v>521ОБ</v>
      </c>
      <c r="D40" s="108">
        <f>SUMIF($C42:$C43,$C42,D42:D43)</f>
        <v>0</v>
      </c>
      <c r="E40" s="108">
        <f>SUMIF($C42:$C43,$C42,E42:E43)</f>
        <v>0</v>
      </c>
      <c r="F40" s="108">
        <f>SUMIF($C42:$C43,$C42,F42:F43)</f>
        <v>0</v>
      </c>
      <c r="G40" s="109" t="str">
        <f t="shared" si="8"/>
        <v>-</v>
      </c>
      <c r="H40" s="108">
        <f>SUMIF($C42:$C43,$C42,H42:H43)</f>
        <v>106.7</v>
      </c>
      <c r="I40" s="109" t="str">
        <f t="shared" si="9"/>
        <v>-</v>
      </c>
      <c r="J40" s="108">
        <f>SUMIF($C42:$C43,$C42,J42:J43)</f>
        <v>0</v>
      </c>
      <c r="K40" s="108">
        <f>SUMIF($C42:$C43,$C42,K42:K43)</f>
        <v>106.7</v>
      </c>
      <c r="L40" s="109">
        <f t="shared" si="10"/>
        <v>1</v>
      </c>
      <c r="M40" s="109" t="str">
        <f t="shared" si="11"/>
        <v>-</v>
      </c>
    </row>
    <row r="41" spans="1:13" ht="32.1" customHeight="1">
      <c r="A41" s="144"/>
      <c r="B41" s="144"/>
      <c r="C41" s="129" t="s">
        <v>2</v>
      </c>
      <c r="D41" s="109" t="str">
        <f>IF(D39&lt;&gt;0,IFERROR(D40/D39,"-"),"-")</f>
        <v>-</v>
      </c>
      <c r="E41" s="109" t="str">
        <f>IF(E39&lt;&gt;0,IFERROR(E40/E39,"-"),"-")</f>
        <v>-</v>
      </c>
      <c r="F41" s="109" t="str">
        <f>IF(F39&lt;&gt;0,IFERROR(F40/F39,"-"),"-")</f>
        <v>-</v>
      </c>
      <c r="G41" s="109" t="str">
        <f t="shared" si="8"/>
        <v>-</v>
      </c>
      <c r="H41" s="109">
        <f>IF(H39&lt;&gt;0,IFERROR(H40/H39,"-"),"-")</f>
        <v>0.99906367041198507</v>
      </c>
      <c r="I41" s="109" t="str">
        <f t="shared" si="9"/>
        <v>-</v>
      </c>
      <c r="J41" s="109" t="str">
        <f>IF(J39&lt;&gt;0,IFERROR(J40/J39,"-"),"-")</f>
        <v>-</v>
      </c>
      <c r="K41" s="109">
        <f>IF(K39&lt;&gt;0,IFERROR(K40/K39,"-"),"-")</f>
        <v>0.99906367041198507</v>
      </c>
      <c r="L41" s="109">
        <f t="shared" si="10"/>
        <v>1</v>
      </c>
      <c r="M41" s="109" t="str">
        <f t="shared" si="11"/>
        <v>-</v>
      </c>
    </row>
    <row r="42" spans="1:13" ht="32.1" customHeight="1">
      <c r="A42" s="110" t="s">
        <v>48</v>
      </c>
      <c r="B42" s="110" t="s">
        <v>37</v>
      </c>
      <c r="C42" s="129" t="s">
        <v>38</v>
      </c>
      <c r="D42" s="111"/>
      <c r="E42" s="111"/>
      <c r="F42" s="111"/>
      <c r="G42" s="109" t="str">
        <f t="shared" si="8"/>
        <v>-</v>
      </c>
      <c r="H42" s="111">
        <v>106.7</v>
      </c>
      <c r="I42" s="109" t="str">
        <f t="shared" si="9"/>
        <v>-</v>
      </c>
      <c r="J42" s="111"/>
      <c r="K42" s="111">
        <v>106.7</v>
      </c>
      <c r="L42" s="109">
        <f t="shared" si="10"/>
        <v>1</v>
      </c>
      <c r="M42" s="109" t="str">
        <f t="shared" si="11"/>
        <v>-</v>
      </c>
    </row>
    <row r="43" spans="1:13" ht="32.1" customHeight="1">
      <c r="A43" s="110" t="s">
        <v>49</v>
      </c>
      <c r="B43" s="110" t="s">
        <v>37</v>
      </c>
      <c r="C43" s="112" t="s">
        <v>40</v>
      </c>
      <c r="D43" s="111"/>
      <c r="E43" s="111"/>
      <c r="F43" s="111"/>
      <c r="G43" s="109" t="str">
        <f t="shared" si="8"/>
        <v>-</v>
      </c>
      <c r="H43" s="111">
        <v>106.8</v>
      </c>
      <c r="I43" s="109" t="str">
        <f t="shared" si="9"/>
        <v>-</v>
      </c>
      <c r="J43" s="111"/>
      <c r="K43" s="111">
        <v>106.8</v>
      </c>
      <c r="L43" s="109">
        <f t="shared" si="10"/>
        <v>1</v>
      </c>
      <c r="M43" s="109" t="str">
        <f t="shared" si="11"/>
        <v>-</v>
      </c>
    </row>
    <row r="44" spans="1:13" ht="32.1" customHeight="1">
      <c r="A44" s="144" t="s">
        <v>50</v>
      </c>
      <c r="B44" s="144"/>
      <c r="C44" s="129" t="s">
        <v>1</v>
      </c>
      <c r="D44" s="108">
        <f>SUM(D47:D48)-D45</f>
        <v>0</v>
      </c>
      <c r="E44" s="108">
        <f>SUM(E47:E48)-E45</f>
        <v>0</v>
      </c>
      <c r="F44" s="108">
        <f>SUM(F47:F48)-F45</f>
        <v>0</v>
      </c>
      <c r="G44" s="109" t="str">
        <f t="shared" si="8"/>
        <v>-</v>
      </c>
      <c r="H44" s="108">
        <f>SUM(H47:H48)-H45</f>
        <v>2767.6</v>
      </c>
      <c r="I44" s="109" t="str">
        <f t="shared" si="9"/>
        <v>-</v>
      </c>
      <c r="J44" s="108">
        <f>SUM(J47:J48)-J45</f>
        <v>0</v>
      </c>
      <c r="K44" s="108">
        <f>SUM(K47:K48)-K45</f>
        <v>0</v>
      </c>
      <c r="L44" s="109">
        <f t="shared" si="10"/>
        <v>0</v>
      </c>
      <c r="M44" s="109" t="str">
        <f t="shared" si="11"/>
        <v>-</v>
      </c>
    </row>
    <row r="45" spans="1:13" ht="32.1" customHeight="1">
      <c r="A45" s="144"/>
      <c r="B45" s="144"/>
      <c r="C45" s="129" t="str">
        <f>IF(VALUE(C47)=0,"ВР(ОБ)",IF(VALUE(C47)&gt;540,"ошибка",IF(VALUE(C47)&lt;521,"ошибка",C47&amp;"ОБ")))</f>
        <v>521ОБ</v>
      </c>
      <c r="D45" s="108">
        <f>SUMIF($C47:$C48,$C47,D47:D48)</f>
        <v>0</v>
      </c>
      <c r="E45" s="108">
        <f>SUMIF($C47:$C48,$C47,E47:E48)</f>
        <v>0</v>
      </c>
      <c r="F45" s="108">
        <f>SUMIF($C47:$C48,$C47,F47:F48)</f>
        <v>0</v>
      </c>
      <c r="G45" s="109" t="str">
        <f t="shared" si="8"/>
        <v>-</v>
      </c>
      <c r="H45" s="108">
        <f>SUMIF($C47:$C48,$C47,H47:H48)</f>
        <v>2767.6</v>
      </c>
      <c r="I45" s="109" t="str">
        <f t="shared" si="9"/>
        <v>-</v>
      </c>
      <c r="J45" s="108">
        <f>SUMIF($C47:$C48,$C47,J47:J48)</f>
        <v>0</v>
      </c>
      <c r="K45" s="108">
        <f>SUMIF($C47:$C48,$C47,K47:K48)</f>
        <v>0</v>
      </c>
      <c r="L45" s="109">
        <f t="shared" si="10"/>
        <v>0</v>
      </c>
      <c r="M45" s="109" t="str">
        <f t="shared" si="11"/>
        <v>-</v>
      </c>
    </row>
    <row r="46" spans="1:13" ht="32.1" customHeight="1">
      <c r="A46" s="144"/>
      <c r="B46" s="144"/>
      <c r="C46" s="129" t="s">
        <v>2</v>
      </c>
      <c r="D46" s="109" t="str">
        <f>IF(D44&lt;&gt;0,IFERROR(D45/D44,"-"),"-")</f>
        <v>-</v>
      </c>
      <c r="E46" s="109" t="str">
        <f>IF(E44&lt;&gt;0,IFERROR(E45/E44,"-"),"-")</f>
        <v>-</v>
      </c>
      <c r="F46" s="109" t="str">
        <f>IF(F44&lt;&gt;0,IFERROR(F45/F44,"-"),"-")</f>
        <v>-</v>
      </c>
      <c r="G46" s="109" t="str">
        <f t="shared" si="8"/>
        <v>-</v>
      </c>
      <c r="H46" s="109">
        <f>IF(H44&lt;&gt;0,IFERROR(H45/H44,"-"),"-")</f>
        <v>1</v>
      </c>
      <c r="I46" s="109" t="str">
        <f t="shared" si="9"/>
        <v>-</v>
      </c>
      <c r="J46" s="109" t="str">
        <f>IF(J44&lt;&gt;0,IFERROR(J45/J44,"-"),"-")</f>
        <v>-</v>
      </c>
      <c r="K46" s="109" t="str">
        <f>IF(K44&lt;&gt;0,IFERROR(K45/K44,"-"),"-")</f>
        <v>-</v>
      </c>
      <c r="L46" s="109" t="str">
        <f t="shared" si="10"/>
        <v>-</v>
      </c>
      <c r="M46" s="109" t="str">
        <f t="shared" si="11"/>
        <v>-</v>
      </c>
    </row>
    <row r="47" spans="1:13" ht="32.1" customHeight="1">
      <c r="A47" s="110" t="s">
        <v>51</v>
      </c>
      <c r="B47" s="110" t="s">
        <v>52</v>
      </c>
      <c r="C47" s="129" t="s">
        <v>38</v>
      </c>
      <c r="D47" s="111"/>
      <c r="E47" s="111"/>
      <c r="F47" s="111"/>
      <c r="G47" s="109" t="str">
        <f t="shared" si="8"/>
        <v>-</v>
      </c>
      <c r="H47" s="111">
        <v>2767.6</v>
      </c>
      <c r="I47" s="109" t="str">
        <f t="shared" si="9"/>
        <v>-</v>
      </c>
      <c r="J47" s="111"/>
      <c r="K47" s="111"/>
      <c r="L47" s="109">
        <f t="shared" si="10"/>
        <v>0</v>
      </c>
      <c r="M47" s="109" t="str">
        <f t="shared" si="11"/>
        <v>-</v>
      </c>
    </row>
    <row r="48" spans="1:13" ht="32.1" customHeight="1">
      <c r="A48" s="110" t="s">
        <v>51</v>
      </c>
      <c r="B48" s="110" t="s">
        <v>52</v>
      </c>
      <c r="C48" s="112" t="s">
        <v>46</v>
      </c>
      <c r="D48" s="111"/>
      <c r="E48" s="111"/>
      <c r="F48" s="111"/>
      <c r="G48" s="109" t="str">
        <f t="shared" si="8"/>
        <v>-</v>
      </c>
      <c r="H48" s="111">
        <v>2767.6</v>
      </c>
      <c r="I48" s="109" t="str">
        <f t="shared" si="9"/>
        <v>-</v>
      </c>
      <c r="J48" s="111"/>
      <c r="K48" s="111"/>
      <c r="L48" s="109">
        <f t="shared" si="10"/>
        <v>0</v>
      </c>
      <c r="M48" s="109" t="str">
        <f t="shared" si="11"/>
        <v>-</v>
      </c>
    </row>
    <row r="49" spans="1:13" ht="32.1" customHeight="1">
      <c r="A49" s="144" t="s">
        <v>53</v>
      </c>
      <c r="B49" s="144"/>
      <c r="C49" s="129" t="s">
        <v>1</v>
      </c>
      <c r="D49" s="108">
        <f>SUM(D52:D53)-D50</f>
        <v>0</v>
      </c>
      <c r="E49" s="108">
        <f>SUM(E52:E53)-E50</f>
        <v>0</v>
      </c>
      <c r="F49" s="108">
        <f>SUM(F52:F53)-F50</f>
        <v>0</v>
      </c>
      <c r="G49" s="109" t="str">
        <f t="shared" si="8"/>
        <v>-</v>
      </c>
      <c r="H49" s="108">
        <f>SUM(H52:H53)-H50</f>
        <v>2439.6999999999998</v>
      </c>
      <c r="I49" s="109" t="str">
        <f t="shared" si="9"/>
        <v>-</v>
      </c>
      <c r="J49" s="108">
        <f>SUM(J52:J53)-J50</f>
        <v>0</v>
      </c>
      <c r="K49" s="108">
        <f>SUM(K52:K53)-K50</f>
        <v>0</v>
      </c>
      <c r="L49" s="109">
        <f t="shared" si="10"/>
        <v>0</v>
      </c>
      <c r="M49" s="109" t="str">
        <f t="shared" si="11"/>
        <v>-</v>
      </c>
    </row>
    <row r="50" spans="1:13" ht="32.1" customHeight="1">
      <c r="A50" s="144"/>
      <c r="B50" s="144"/>
      <c r="C50" s="129" t="str">
        <f>IF(VALUE(C52)=0,"ВР(ОБ)",IF(VALUE(C52)&gt;540,"ошибка",IF(VALUE(C52)&lt;521,"ошибка",C52&amp;"ОБ")))</f>
        <v>522ОБ</v>
      </c>
      <c r="D50" s="108">
        <f>SUMIF($C52:$C53,$C52,D52:D53)</f>
        <v>0</v>
      </c>
      <c r="E50" s="108">
        <f>SUMIF($C52:$C53,$C52,E52:E53)</f>
        <v>0</v>
      </c>
      <c r="F50" s="108">
        <f>SUMIF($C52:$C53,$C52,F52:F53)</f>
        <v>0</v>
      </c>
      <c r="G50" s="109" t="str">
        <f t="shared" si="8"/>
        <v>-</v>
      </c>
      <c r="H50" s="108">
        <f>SUMIF($C52:$C53,$C52,H52:H53)</f>
        <v>2439.6999999999998</v>
      </c>
      <c r="I50" s="109" t="str">
        <f t="shared" si="9"/>
        <v>-</v>
      </c>
      <c r="J50" s="108">
        <f>SUMIF($C52:$C53,$C52,J52:J53)</f>
        <v>0</v>
      </c>
      <c r="K50" s="108">
        <f>SUMIF($C52:$C53,$C52,K52:K53)</f>
        <v>0</v>
      </c>
      <c r="L50" s="109">
        <f t="shared" si="10"/>
        <v>0</v>
      </c>
      <c r="M50" s="109" t="str">
        <f t="shared" si="11"/>
        <v>-</v>
      </c>
    </row>
    <row r="51" spans="1:13" ht="32.1" customHeight="1">
      <c r="A51" s="144"/>
      <c r="B51" s="144"/>
      <c r="C51" s="129" t="s">
        <v>2</v>
      </c>
      <c r="D51" s="109" t="str">
        <f>IF(D49&lt;&gt;0,IFERROR(D50/D49,"-"),"-")</f>
        <v>-</v>
      </c>
      <c r="E51" s="109" t="str">
        <f>IF(E49&lt;&gt;0,IFERROR(E50/E49,"-"),"-")</f>
        <v>-</v>
      </c>
      <c r="F51" s="109" t="str">
        <f>IF(F49&lt;&gt;0,IFERROR(F50/F49,"-"),"-")</f>
        <v>-</v>
      </c>
      <c r="G51" s="109" t="str">
        <f t="shared" si="8"/>
        <v>-</v>
      </c>
      <c r="H51" s="109">
        <f>IF(H49&lt;&gt;0,IFERROR(H50/H49,"-"),"-")</f>
        <v>1</v>
      </c>
      <c r="I51" s="109" t="str">
        <f t="shared" si="9"/>
        <v>-</v>
      </c>
      <c r="J51" s="109" t="str">
        <f>IF(J49&lt;&gt;0,IFERROR(J50/J49,"-"),"-")</f>
        <v>-</v>
      </c>
      <c r="K51" s="109" t="str">
        <f>IF(K49&lt;&gt;0,IFERROR(K50/K49,"-"),"-")</f>
        <v>-</v>
      </c>
      <c r="L51" s="109" t="str">
        <f t="shared" si="10"/>
        <v>-</v>
      </c>
      <c r="M51" s="109" t="str">
        <f t="shared" si="11"/>
        <v>-</v>
      </c>
    </row>
    <row r="52" spans="1:13" ht="32.1" customHeight="1">
      <c r="A52" s="110" t="s">
        <v>54</v>
      </c>
      <c r="B52" s="110" t="s">
        <v>55</v>
      </c>
      <c r="C52" s="129" t="s">
        <v>56</v>
      </c>
      <c r="D52" s="111"/>
      <c r="E52" s="111"/>
      <c r="F52" s="111"/>
      <c r="G52" s="109" t="str">
        <f t="shared" si="8"/>
        <v>-</v>
      </c>
      <c r="H52" s="111">
        <v>2439.6999999999998</v>
      </c>
      <c r="I52" s="109" t="str">
        <f t="shared" si="9"/>
        <v>-</v>
      </c>
      <c r="J52" s="111"/>
      <c r="K52" s="111"/>
      <c r="L52" s="109">
        <f t="shared" si="10"/>
        <v>0</v>
      </c>
      <c r="M52" s="109" t="str">
        <f t="shared" si="11"/>
        <v>-</v>
      </c>
    </row>
    <row r="53" spans="1:13" ht="32.1" customHeight="1">
      <c r="A53" s="110" t="s">
        <v>57</v>
      </c>
      <c r="B53" s="110" t="s">
        <v>55</v>
      </c>
      <c r="C53" s="112" t="s">
        <v>58</v>
      </c>
      <c r="D53" s="111"/>
      <c r="E53" s="111"/>
      <c r="F53" s="111"/>
      <c r="G53" s="109" t="str">
        <f t="shared" si="8"/>
        <v>-</v>
      </c>
      <c r="H53" s="111">
        <v>2439.6999999999998</v>
      </c>
      <c r="I53" s="109" t="str">
        <f t="shared" si="9"/>
        <v>-</v>
      </c>
      <c r="J53" s="111"/>
      <c r="K53" s="111"/>
      <c r="L53" s="109">
        <f t="shared" si="10"/>
        <v>0</v>
      </c>
      <c r="M53" s="109" t="str">
        <f t="shared" si="11"/>
        <v>-</v>
      </c>
    </row>
    <row r="54" spans="1:13" ht="32.1" customHeight="1">
      <c r="A54" s="144" t="s">
        <v>59</v>
      </c>
      <c r="B54" s="144"/>
      <c r="C54" s="129" t="s">
        <v>1</v>
      </c>
      <c r="D54" s="108">
        <f>SUM(D57:D58)-D55</f>
        <v>0</v>
      </c>
      <c r="E54" s="108">
        <f>SUM(E57:E58)-E55</f>
        <v>0</v>
      </c>
      <c r="F54" s="108">
        <f>SUM(F57:F58)-F55</f>
        <v>0</v>
      </c>
      <c r="G54" s="109" t="str">
        <f t="shared" si="8"/>
        <v>-</v>
      </c>
      <c r="H54" s="108">
        <f>SUM(H57:H58)-H55</f>
        <v>128524.5</v>
      </c>
      <c r="I54" s="109" t="str">
        <f t="shared" si="9"/>
        <v>-</v>
      </c>
      <c r="J54" s="108">
        <f>SUM(J57:J58)-J55</f>
        <v>0</v>
      </c>
      <c r="K54" s="108">
        <f>SUM(K57:K58)-K55</f>
        <v>128524.4</v>
      </c>
      <c r="L54" s="109">
        <f t="shared" si="10"/>
        <v>0.99999922193822965</v>
      </c>
      <c r="M54" s="109" t="str">
        <f t="shared" si="11"/>
        <v>-</v>
      </c>
    </row>
    <row r="55" spans="1:13" ht="32.1" customHeight="1">
      <c r="A55" s="144"/>
      <c r="B55" s="144"/>
      <c r="C55" s="129" t="str">
        <f>IF(VALUE(C57)=0,"ВР(ОБ)",IF(VALUE(C57)&gt;540,"ошибка",IF(VALUE(C57)&lt;521,"ошибка",C57&amp;"ОБ")))</f>
        <v>522ОБ</v>
      </c>
      <c r="D55" s="108">
        <f>SUMIF($C57:$C58,$C57,D57:D58)</f>
        <v>0</v>
      </c>
      <c r="E55" s="108">
        <f>SUMIF($C57:$C58,$C57,E57:E58)</f>
        <v>0</v>
      </c>
      <c r="F55" s="108">
        <f>SUMIF($C57:$C58,$C57,F57:F58)</f>
        <v>0</v>
      </c>
      <c r="G55" s="109" t="str">
        <f t="shared" si="8"/>
        <v>-</v>
      </c>
      <c r="H55" s="108">
        <f>SUMIF($C57:$C58,$C57,H57:H58)</f>
        <v>128524.5</v>
      </c>
      <c r="I55" s="109" t="str">
        <f t="shared" si="9"/>
        <v>-</v>
      </c>
      <c r="J55" s="108">
        <f>SUMIF($C57:$C58,$C57,J57:J58)</f>
        <v>0</v>
      </c>
      <c r="K55" s="108">
        <f>SUMIF($C57:$C58,$C57,K57:K58)</f>
        <v>128524.4</v>
      </c>
      <c r="L55" s="109">
        <f t="shared" si="10"/>
        <v>0.99999922193822965</v>
      </c>
      <c r="M55" s="109" t="str">
        <f t="shared" si="11"/>
        <v>-</v>
      </c>
    </row>
    <row r="56" spans="1:13" ht="32.1" customHeight="1">
      <c r="A56" s="144"/>
      <c r="B56" s="144"/>
      <c r="C56" s="129" t="s">
        <v>2</v>
      </c>
      <c r="D56" s="109" t="str">
        <f>IF(D54&lt;&gt;0,IFERROR(D55/D54,"-"),"-")</f>
        <v>-</v>
      </c>
      <c r="E56" s="109" t="str">
        <f>IF(E54&lt;&gt;0,IFERROR(E55/E54,"-"),"-")</f>
        <v>-</v>
      </c>
      <c r="F56" s="109" t="str">
        <f>IF(F54&lt;&gt;0,IFERROR(F55/F54,"-"),"-")</f>
        <v>-</v>
      </c>
      <c r="G56" s="109" t="str">
        <f t="shared" si="8"/>
        <v>-</v>
      </c>
      <c r="H56" s="109">
        <f>IF(H54&lt;&gt;0,IFERROR(H55/H54,"-"),"-")</f>
        <v>1</v>
      </c>
      <c r="I56" s="109" t="str">
        <f t="shared" si="9"/>
        <v>-</v>
      </c>
      <c r="J56" s="109" t="str">
        <f>IF(J54&lt;&gt;0,IFERROR(J55/J54,"-"),"-")</f>
        <v>-</v>
      </c>
      <c r="K56" s="109">
        <f>IF(K54&lt;&gt;0,IFERROR(K55/K54,"-"),"-")</f>
        <v>1</v>
      </c>
      <c r="L56" s="109">
        <f t="shared" si="10"/>
        <v>1</v>
      </c>
      <c r="M56" s="109" t="str">
        <f t="shared" si="11"/>
        <v>-</v>
      </c>
    </row>
    <row r="57" spans="1:13" ht="32.1" customHeight="1">
      <c r="A57" s="110" t="s">
        <v>60</v>
      </c>
      <c r="B57" s="110" t="s">
        <v>55</v>
      </c>
      <c r="C57" s="129" t="s">
        <v>56</v>
      </c>
      <c r="D57" s="111"/>
      <c r="E57" s="111"/>
      <c r="F57" s="111"/>
      <c r="G57" s="109" t="str">
        <f t="shared" si="8"/>
        <v>-</v>
      </c>
      <c r="H57" s="111">
        <v>128524.5</v>
      </c>
      <c r="I57" s="109" t="str">
        <f t="shared" si="9"/>
        <v>-</v>
      </c>
      <c r="J57" s="111"/>
      <c r="K57" s="111">
        <v>128524.4</v>
      </c>
      <c r="L57" s="109">
        <f t="shared" si="10"/>
        <v>0.99999922193822965</v>
      </c>
      <c r="M57" s="109" t="str">
        <f t="shared" si="11"/>
        <v>-</v>
      </c>
    </row>
    <row r="58" spans="1:13" ht="32.1" customHeight="1">
      <c r="A58" s="110" t="s">
        <v>60</v>
      </c>
      <c r="B58" s="110" t="s">
        <v>55</v>
      </c>
      <c r="C58" s="112" t="s">
        <v>58</v>
      </c>
      <c r="D58" s="111"/>
      <c r="E58" s="111"/>
      <c r="F58" s="111"/>
      <c r="G58" s="109" t="str">
        <f t="shared" si="8"/>
        <v>-</v>
      </c>
      <c r="H58" s="111">
        <v>128524.5</v>
      </c>
      <c r="I58" s="109" t="str">
        <f t="shared" si="9"/>
        <v>-</v>
      </c>
      <c r="J58" s="111"/>
      <c r="K58" s="111">
        <v>128524.4</v>
      </c>
      <c r="L58" s="109">
        <f t="shared" si="10"/>
        <v>0.99999922193822965</v>
      </c>
      <c r="M58" s="109" t="str">
        <f t="shared" si="11"/>
        <v>-</v>
      </c>
    </row>
    <row r="59" spans="1:13" ht="32.1" customHeight="1">
      <c r="A59" s="144" t="s">
        <v>61</v>
      </c>
      <c r="B59" s="144"/>
      <c r="C59" s="129" t="s">
        <v>1</v>
      </c>
      <c r="D59" s="108">
        <f>SUM(D62:D64)-D60</f>
        <v>0</v>
      </c>
      <c r="E59" s="108">
        <f>SUM(E62:E64)-E60</f>
        <v>0</v>
      </c>
      <c r="F59" s="108">
        <f>SUM(F62:F64)-F60</f>
        <v>0</v>
      </c>
      <c r="G59" s="109" t="str">
        <f t="shared" si="8"/>
        <v>-</v>
      </c>
      <c r="H59" s="108">
        <f>SUM(H62:H64)-H60</f>
        <v>4436.6000000000004</v>
      </c>
      <c r="I59" s="109" t="str">
        <f t="shared" si="9"/>
        <v>-</v>
      </c>
      <c r="J59" s="108">
        <f>SUM(J62:J64)-J60</f>
        <v>0</v>
      </c>
      <c r="K59" s="108">
        <f>SUM(K62:K64)-K60</f>
        <v>591.5</v>
      </c>
      <c r="L59" s="109">
        <f t="shared" si="10"/>
        <v>0.13332281476806562</v>
      </c>
      <c r="M59" s="109" t="str">
        <f t="shared" si="11"/>
        <v>-</v>
      </c>
    </row>
    <row r="60" spans="1:13" ht="32.1" customHeight="1">
      <c r="A60" s="144"/>
      <c r="B60" s="144"/>
      <c r="C60" s="129" t="str">
        <f>IF(VALUE(C62)=0,"ВР(ОБ)",IF(VALUE(C62)&gt;540,"ошибка",IF(VALUE(C62)&lt;521,"ошибка",C62&amp;"ОБ")))</f>
        <v>521ОБ</v>
      </c>
      <c r="D60" s="108">
        <f>SUMIF($C62:$C64,$C62,D62:D64)</f>
        <v>0</v>
      </c>
      <c r="E60" s="108">
        <f>SUMIF($C62:$C64,$C62,E62:E64)</f>
        <v>0</v>
      </c>
      <c r="F60" s="108">
        <f>SUMIF($C62:$C64,$C62,F62:F64)</f>
        <v>0</v>
      </c>
      <c r="G60" s="109" t="str">
        <f t="shared" si="8"/>
        <v>-</v>
      </c>
      <c r="H60" s="108">
        <f>SUMIF($C62:$C64,$C62,H62:H64)</f>
        <v>2218.3000000000002</v>
      </c>
      <c r="I60" s="109" t="str">
        <f t="shared" si="9"/>
        <v>-</v>
      </c>
      <c r="J60" s="108">
        <f>SUMIF($C62:$C64,$C62,J62:J64)</f>
        <v>0</v>
      </c>
      <c r="K60" s="108">
        <f>SUMIF($C62:$C64,$C62,K62:K64)</f>
        <v>295.7</v>
      </c>
      <c r="L60" s="109">
        <f t="shared" si="10"/>
        <v>0.13330027498534913</v>
      </c>
      <c r="M60" s="109" t="str">
        <f t="shared" si="11"/>
        <v>-</v>
      </c>
    </row>
    <row r="61" spans="1:13" ht="32.1" customHeight="1">
      <c r="A61" s="144"/>
      <c r="B61" s="144"/>
      <c r="C61" s="129" t="s">
        <v>2</v>
      </c>
      <c r="D61" s="109" t="str">
        <f>IF(D59&lt;&gt;0,IFERROR(D60/D59,"-"),"-")</f>
        <v>-</v>
      </c>
      <c r="E61" s="109" t="str">
        <f>IF(E59&lt;&gt;0,IFERROR(E60/E59,"-"),"-")</f>
        <v>-</v>
      </c>
      <c r="F61" s="109" t="str">
        <f>IF(F59&lt;&gt;0,IFERROR(F60/F59,"-"),"-")</f>
        <v>-</v>
      </c>
      <c r="G61" s="109" t="str">
        <f t="shared" si="8"/>
        <v>-</v>
      </c>
      <c r="H61" s="109">
        <f>IF(H59&lt;&gt;0,IFERROR(H60/H59,"-"),"-")</f>
        <v>0.5</v>
      </c>
      <c r="I61" s="109" t="str">
        <f t="shared" si="9"/>
        <v>-</v>
      </c>
      <c r="J61" s="109" t="str">
        <f>IF(J59&lt;&gt;0,IFERROR(J60/J59,"-"),"-")</f>
        <v>-</v>
      </c>
      <c r="K61" s="109">
        <f>IF(K59&lt;&gt;0,IFERROR(K60/K59,"-"),"-")</f>
        <v>0.49991546914623836</v>
      </c>
      <c r="L61" s="109">
        <f t="shared" si="10"/>
        <v>0.99983093829247671</v>
      </c>
      <c r="M61" s="109" t="str">
        <f t="shared" si="11"/>
        <v>-</v>
      </c>
    </row>
    <row r="62" spans="1:13" ht="32.1" customHeight="1">
      <c r="A62" s="110" t="s">
        <v>62</v>
      </c>
      <c r="B62" s="110" t="s">
        <v>63</v>
      </c>
      <c r="C62" s="129" t="s">
        <v>38</v>
      </c>
      <c r="D62" s="111"/>
      <c r="E62" s="111"/>
      <c r="F62" s="111"/>
      <c r="G62" s="109" t="str">
        <f t="shared" si="8"/>
        <v>-</v>
      </c>
      <c r="H62" s="111">
        <v>2218.3000000000002</v>
      </c>
      <c r="I62" s="109" t="str">
        <f t="shared" si="9"/>
        <v>-</v>
      </c>
      <c r="J62" s="111"/>
      <c r="K62" s="111">
        <v>295.7</v>
      </c>
      <c r="L62" s="109">
        <f t="shared" si="10"/>
        <v>0.13330027498534913</v>
      </c>
      <c r="M62" s="109" t="str">
        <f t="shared" si="11"/>
        <v>-</v>
      </c>
    </row>
    <row r="63" spans="1:13" ht="32.1" customHeight="1">
      <c r="A63" s="110" t="s">
        <v>64</v>
      </c>
      <c r="B63" s="110" t="s">
        <v>63</v>
      </c>
      <c r="C63" s="112" t="s">
        <v>41</v>
      </c>
      <c r="D63" s="111"/>
      <c r="E63" s="111"/>
      <c r="F63" s="111"/>
      <c r="G63" s="109" t="str">
        <f t="shared" si="8"/>
        <v>-</v>
      </c>
      <c r="H63" s="111">
        <v>4436.6000000000004</v>
      </c>
      <c r="I63" s="109" t="str">
        <f t="shared" si="9"/>
        <v>-</v>
      </c>
      <c r="J63" s="111"/>
      <c r="K63" s="111">
        <v>591.5</v>
      </c>
      <c r="L63" s="109">
        <f t="shared" si="10"/>
        <v>0.13332281476806562</v>
      </c>
      <c r="M63" s="109" t="str">
        <f t="shared" si="11"/>
        <v>-</v>
      </c>
    </row>
    <row r="64" spans="1:13" ht="32.1" customHeight="1">
      <c r="A64" s="110"/>
      <c r="B64" s="110"/>
      <c r="C64" s="112"/>
      <c r="D64" s="111"/>
      <c r="E64" s="111"/>
      <c r="F64" s="111"/>
      <c r="G64" s="109" t="str">
        <f t="shared" si="8"/>
        <v>-</v>
      </c>
      <c r="H64" s="111"/>
      <c r="I64" s="109" t="str">
        <f t="shared" si="9"/>
        <v>-</v>
      </c>
      <c r="J64" s="111"/>
      <c r="K64" s="111"/>
      <c r="L64" s="109" t="str">
        <f t="shared" si="10"/>
        <v>-</v>
      </c>
      <c r="M64" s="109" t="str">
        <f t="shared" si="11"/>
        <v>-</v>
      </c>
    </row>
    <row r="65" spans="1:13" ht="32.1" customHeight="1">
      <c r="A65" s="144" t="s">
        <v>65</v>
      </c>
      <c r="B65" s="144"/>
      <c r="C65" s="129" t="s">
        <v>1</v>
      </c>
      <c r="D65" s="108">
        <f>SUM(D68:D70)-D66</f>
        <v>0</v>
      </c>
      <c r="E65" s="108">
        <f>SUM(E68:E70)-E66</f>
        <v>0</v>
      </c>
      <c r="F65" s="108">
        <f>SUM(F68:F70)-F66</f>
        <v>0</v>
      </c>
      <c r="G65" s="109" t="str">
        <f t="shared" si="8"/>
        <v>-</v>
      </c>
      <c r="H65" s="108">
        <f>SUM(H68:H70)-H66</f>
        <v>3257.6</v>
      </c>
      <c r="I65" s="109" t="str">
        <f t="shared" si="9"/>
        <v>-</v>
      </c>
      <c r="J65" s="108">
        <f>SUM(J68:J70)-J66</f>
        <v>0</v>
      </c>
      <c r="K65" s="108">
        <f>SUM(K68:K70)-K66</f>
        <v>2999.8000000000006</v>
      </c>
      <c r="L65" s="109">
        <f t="shared" si="10"/>
        <v>0.92086198428290789</v>
      </c>
      <c r="M65" s="109" t="str">
        <f t="shared" si="11"/>
        <v>-</v>
      </c>
    </row>
    <row r="66" spans="1:13" ht="32.1" customHeight="1">
      <c r="A66" s="144"/>
      <c r="B66" s="144"/>
      <c r="C66" s="129" t="str">
        <f>IF(VALUE(C68)=0,"ВР(ОБ)",IF(VALUE(C68)&gt;540,"ошибка",IF(VALUE(C68)&lt;521,"ошибка",C68&amp;"ОБ")))</f>
        <v>540ОБ</v>
      </c>
      <c r="D66" s="108">
        <f>SUMIF($C68:$C70,$C68,D68:D70)</f>
        <v>0</v>
      </c>
      <c r="E66" s="108">
        <f>SUMIF($C68:$C70,$C68,E68:E70)</f>
        <v>0</v>
      </c>
      <c r="F66" s="108">
        <f>SUMIF($C68:$C70,$C68,F68:F70)</f>
        <v>0</v>
      </c>
      <c r="G66" s="109" t="str">
        <f t="shared" si="8"/>
        <v>-</v>
      </c>
      <c r="H66" s="108">
        <f>SUMIF($C68:$C70,$C68,H68:H70)</f>
        <v>3257.6</v>
      </c>
      <c r="I66" s="109" t="str">
        <f t="shared" si="9"/>
        <v>-</v>
      </c>
      <c r="J66" s="108">
        <f>SUMIF($C68:$C70,$C68,J68:J70)</f>
        <v>0</v>
      </c>
      <c r="K66" s="108">
        <f>SUMIF($C68:$C70,$C68,K68:K70)</f>
        <v>3015.4</v>
      </c>
      <c r="L66" s="109">
        <f t="shared" si="10"/>
        <v>0.92565078585461691</v>
      </c>
      <c r="M66" s="109" t="str">
        <f t="shared" si="11"/>
        <v>-</v>
      </c>
    </row>
    <row r="67" spans="1:13" ht="32.1" customHeight="1">
      <c r="A67" s="144"/>
      <c r="B67" s="144"/>
      <c r="C67" s="129" t="s">
        <v>2</v>
      </c>
      <c r="D67" s="109" t="str">
        <f>IF(D65&lt;&gt;0,IFERROR(D66/D65,"-"),"-")</f>
        <v>-</v>
      </c>
      <c r="E67" s="109" t="str">
        <f>IF(E65&lt;&gt;0,IFERROR(E66/E65,"-"),"-")</f>
        <v>-</v>
      </c>
      <c r="F67" s="109" t="str">
        <f>IF(F65&lt;&gt;0,IFERROR(F66/F65,"-"),"-")</f>
        <v>-</v>
      </c>
      <c r="G67" s="109" t="str">
        <f t="shared" si="8"/>
        <v>-</v>
      </c>
      <c r="H67" s="109">
        <f>IF(H65&lt;&gt;0,IFERROR(H66/H65,"-"),"-")</f>
        <v>1</v>
      </c>
      <c r="I67" s="109" t="str">
        <f t="shared" si="9"/>
        <v>-</v>
      </c>
      <c r="J67" s="109" t="str">
        <f>IF(J65&lt;&gt;0,IFERROR(J66/J65,"-"),"-")</f>
        <v>-</v>
      </c>
      <c r="K67" s="109">
        <f>IF(K65&lt;&gt;0,IFERROR(K66/K65,"-"),"-")</f>
        <v>1.0052003466897792</v>
      </c>
      <c r="L67" s="109">
        <f t="shared" si="10"/>
        <v>1.0052003466897792</v>
      </c>
      <c r="M67" s="109" t="str">
        <f t="shared" si="11"/>
        <v>-</v>
      </c>
    </row>
    <row r="68" spans="1:13" ht="32.1" customHeight="1">
      <c r="A68" s="110" t="s">
        <v>66</v>
      </c>
      <c r="B68" s="110" t="s">
        <v>63</v>
      </c>
      <c r="C68" s="129" t="s">
        <v>67</v>
      </c>
      <c r="D68" s="111"/>
      <c r="E68" s="111"/>
      <c r="F68" s="111"/>
      <c r="G68" s="109" t="str">
        <f t="shared" si="8"/>
        <v>-</v>
      </c>
      <c r="H68" s="111">
        <v>3257.6</v>
      </c>
      <c r="I68" s="109" t="str">
        <f t="shared" si="9"/>
        <v>-</v>
      </c>
      <c r="J68" s="111"/>
      <c r="K68" s="111">
        <v>3015.4</v>
      </c>
      <c r="L68" s="109">
        <f t="shared" si="10"/>
        <v>0.92565078585461691</v>
      </c>
      <c r="M68" s="109" t="str">
        <f t="shared" si="11"/>
        <v>-</v>
      </c>
    </row>
    <row r="69" spans="1:13" ht="32.1" customHeight="1">
      <c r="A69" s="110" t="s">
        <v>68</v>
      </c>
      <c r="B69" s="110" t="s">
        <v>63</v>
      </c>
      <c r="C69" s="112" t="s">
        <v>40</v>
      </c>
      <c r="D69" s="111"/>
      <c r="E69" s="111"/>
      <c r="F69" s="111"/>
      <c r="G69" s="109" t="str">
        <f t="shared" si="8"/>
        <v>-</v>
      </c>
      <c r="H69" s="111">
        <v>3257.6</v>
      </c>
      <c r="I69" s="109" t="str">
        <f t="shared" si="9"/>
        <v>-</v>
      </c>
      <c r="J69" s="111"/>
      <c r="K69" s="111">
        <v>2999.8</v>
      </c>
      <c r="L69" s="109">
        <f t="shared" si="10"/>
        <v>0.92086198428290778</v>
      </c>
      <c r="M69" s="109" t="str">
        <f t="shared" si="11"/>
        <v>-</v>
      </c>
    </row>
    <row r="70" spans="1:13" ht="32.1" customHeight="1">
      <c r="A70" s="110"/>
      <c r="B70" s="110"/>
      <c r="C70" s="112"/>
      <c r="D70" s="111"/>
      <c r="E70" s="111"/>
      <c r="F70" s="111"/>
      <c r="G70" s="109" t="str">
        <f t="shared" si="8"/>
        <v>-</v>
      </c>
      <c r="H70" s="111"/>
      <c r="I70" s="109" t="str">
        <f t="shared" si="9"/>
        <v>-</v>
      </c>
      <c r="J70" s="111"/>
      <c r="K70" s="111"/>
      <c r="L70" s="109" t="str">
        <f t="shared" si="10"/>
        <v>-</v>
      </c>
      <c r="M70" s="109" t="str">
        <f t="shared" si="11"/>
        <v>-</v>
      </c>
    </row>
    <row r="71" spans="1:13" ht="32.1" customHeight="1">
      <c r="A71" s="144" t="s">
        <v>65</v>
      </c>
      <c r="B71" s="144"/>
      <c r="C71" s="129" t="s">
        <v>1</v>
      </c>
      <c r="D71" s="108">
        <f>SUM(D74:D75)-D72</f>
        <v>0</v>
      </c>
      <c r="E71" s="108">
        <f>SUM(E74:E75)-E72</f>
        <v>0</v>
      </c>
      <c r="F71" s="108">
        <f>SUM(F74:F75)-F72</f>
        <v>0</v>
      </c>
      <c r="G71" s="109" t="str">
        <f t="shared" si="8"/>
        <v>-</v>
      </c>
      <c r="H71" s="108">
        <f>SUM(H74:H75)-H72</f>
        <v>4406</v>
      </c>
      <c r="I71" s="109" t="str">
        <f t="shared" si="9"/>
        <v>-</v>
      </c>
      <c r="J71" s="108">
        <f>SUM(J74:J75)-J72</f>
        <v>0</v>
      </c>
      <c r="K71" s="108">
        <f>SUM(K74:K75)-K72</f>
        <v>4351.3</v>
      </c>
      <c r="L71" s="109">
        <f t="shared" si="10"/>
        <v>0.98758511121198367</v>
      </c>
      <c r="M71" s="109" t="str">
        <f t="shared" si="11"/>
        <v>-</v>
      </c>
    </row>
    <row r="72" spans="1:13" ht="32.1" customHeight="1">
      <c r="A72" s="144"/>
      <c r="B72" s="144"/>
      <c r="C72" s="129" t="str">
        <f>IF(VALUE(C74)=0,"ВР(ОБ)",IF(VALUE(C74)&gt;540,"ошибка",IF(VALUE(C74)&lt;521,"ошибка",C74&amp;"ОБ")))</f>
        <v>540ОБ</v>
      </c>
      <c r="D72" s="108">
        <f>SUMIF($C74:$C75,$C74,D74:D75)</f>
        <v>0</v>
      </c>
      <c r="E72" s="108">
        <f>SUMIF($C74:$C75,$C74,E74:E75)</f>
        <v>0</v>
      </c>
      <c r="F72" s="108">
        <f>SUMIF($C74:$C75,$C74,F74:F75)</f>
        <v>0</v>
      </c>
      <c r="G72" s="109" t="str">
        <f t="shared" si="8"/>
        <v>-</v>
      </c>
      <c r="H72" s="108">
        <f>SUMIF($C74:$C75,$C74,H74:H75)</f>
        <v>4406</v>
      </c>
      <c r="I72" s="109" t="str">
        <f t="shared" si="9"/>
        <v>-</v>
      </c>
      <c r="J72" s="108">
        <f>SUMIF($C74:$C75,$C74,J74:J75)</f>
        <v>0</v>
      </c>
      <c r="K72" s="108">
        <f>SUMIF($C74:$C75,$C74,K74:K75)</f>
        <v>4351.3</v>
      </c>
      <c r="L72" s="109">
        <f t="shared" si="10"/>
        <v>0.98758511121198367</v>
      </c>
      <c r="M72" s="109" t="str">
        <f t="shared" si="11"/>
        <v>-</v>
      </c>
    </row>
    <row r="73" spans="1:13" ht="32.1" customHeight="1">
      <c r="A73" s="144"/>
      <c r="B73" s="144"/>
      <c r="C73" s="129" t="s">
        <v>2</v>
      </c>
      <c r="D73" s="109" t="str">
        <f>IF(D71&lt;&gt;0,IFERROR(D72/D71,"-"),"-")</f>
        <v>-</v>
      </c>
      <c r="E73" s="109" t="str">
        <f>IF(E71&lt;&gt;0,IFERROR(E72/E71,"-"),"-")</f>
        <v>-</v>
      </c>
      <c r="F73" s="109" t="str">
        <f>IF(F71&lt;&gt;0,IFERROR(F72/F71,"-"),"-")</f>
        <v>-</v>
      </c>
      <c r="G73" s="109" t="str">
        <f t="shared" si="8"/>
        <v>-</v>
      </c>
      <c r="H73" s="109">
        <f>IF(H71&lt;&gt;0,IFERROR(H72/H71,"-"),"-")</f>
        <v>1</v>
      </c>
      <c r="I73" s="109" t="str">
        <f t="shared" si="9"/>
        <v>-</v>
      </c>
      <c r="J73" s="109" t="str">
        <f>IF(J71&lt;&gt;0,IFERROR(J72/J71,"-"),"-")</f>
        <v>-</v>
      </c>
      <c r="K73" s="109">
        <f>IF(K71&lt;&gt;0,IFERROR(K72/K71,"-"),"-")</f>
        <v>1</v>
      </c>
      <c r="L73" s="109">
        <f t="shared" si="10"/>
        <v>1</v>
      </c>
      <c r="M73" s="109" t="str">
        <f t="shared" si="11"/>
        <v>-</v>
      </c>
    </row>
    <row r="74" spans="1:13" ht="32.1" customHeight="1">
      <c r="A74" s="110" t="s">
        <v>66</v>
      </c>
      <c r="B74" s="110" t="s">
        <v>37</v>
      </c>
      <c r="C74" s="129" t="s">
        <v>67</v>
      </c>
      <c r="D74" s="111"/>
      <c r="E74" s="111"/>
      <c r="F74" s="111"/>
      <c r="G74" s="109" t="str">
        <f t="shared" si="8"/>
        <v>-</v>
      </c>
      <c r="H74" s="111">
        <v>4406</v>
      </c>
      <c r="I74" s="109" t="str">
        <f t="shared" si="9"/>
        <v>-</v>
      </c>
      <c r="J74" s="111"/>
      <c r="K74" s="111">
        <v>4351.3</v>
      </c>
      <c r="L74" s="109">
        <f t="shared" si="10"/>
        <v>0.98758511121198367</v>
      </c>
      <c r="M74" s="109" t="str">
        <f t="shared" si="11"/>
        <v>-</v>
      </c>
    </row>
    <row r="75" spans="1:13" ht="32.1" customHeight="1">
      <c r="A75" s="110" t="s">
        <v>68</v>
      </c>
      <c r="B75" s="110" t="s">
        <v>37</v>
      </c>
      <c r="C75" s="112" t="s">
        <v>40</v>
      </c>
      <c r="D75" s="111"/>
      <c r="E75" s="111"/>
      <c r="F75" s="111"/>
      <c r="G75" s="109" t="str">
        <f t="shared" si="8"/>
        <v>-</v>
      </c>
      <c r="H75" s="111">
        <v>4406</v>
      </c>
      <c r="I75" s="109" t="str">
        <f t="shared" si="9"/>
        <v>-</v>
      </c>
      <c r="J75" s="111"/>
      <c r="K75" s="111">
        <v>4351.3</v>
      </c>
      <c r="L75" s="109">
        <f t="shared" si="10"/>
        <v>0.98758511121198367</v>
      </c>
      <c r="M75" s="109" t="str">
        <f t="shared" si="11"/>
        <v>-</v>
      </c>
    </row>
    <row r="76" spans="1:13" ht="32.1" customHeight="1">
      <c r="A76" s="144" t="s">
        <v>69</v>
      </c>
      <c r="B76" s="144"/>
      <c r="C76" s="129" t="s">
        <v>1</v>
      </c>
      <c r="D76" s="108">
        <f>SUM(D79:D80)-D77</f>
        <v>0</v>
      </c>
      <c r="E76" s="108">
        <f>SUM(E79:E80)-E77</f>
        <v>0</v>
      </c>
      <c r="F76" s="108">
        <f>SUM(F79:F80)-F77</f>
        <v>0</v>
      </c>
      <c r="G76" s="109" t="str">
        <f t="shared" si="8"/>
        <v>-</v>
      </c>
      <c r="H76" s="108">
        <f>SUM(H79:H80)-H77</f>
        <v>960.9</v>
      </c>
      <c r="I76" s="109" t="str">
        <f t="shared" si="9"/>
        <v>-</v>
      </c>
      <c r="J76" s="108">
        <f>SUM(J79:J80)-J77</f>
        <v>0</v>
      </c>
      <c r="K76" s="108">
        <f>SUM(K79:K80)-K77</f>
        <v>960.9</v>
      </c>
      <c r="L76" s="109">
        <f t="shared" si="10"/>
        <v>1</v>
      </c>
      <c r="M76" s="109" t="str">
        <f t="shared" si="11"/>
        <v>-</v>
      </c>
    </row>
    <row r="77" spans="1:13" ht="32.1" customHeight="1">
      <c r="A77" s="144"/>
      <c r="B77" s="144"/>
      <c r="C77" s="129" t="str">
        <f>IF(VALUE(C79)=0,"ВР(ОБ)",IF(VALUE(C79)&gt;540,"ошибка",IF(VALUE(C79)&lt;521,"ошибка",C79&amp;"ОБ")))</f>
        <v>540ОБ</v>
      </c>
      <c r="D77" s="108">
        <f>SUMIF($C79:$C80,$C79,D79:D80)</f>
        <v>0</v>
      </c>
      <c r="E77" s="108">
        <f>SUMIF($C79:$C80,$C79,E79:E80)</f>
        <v>0</v>
      </c>
      <c r="F77" s="108">
        <f>SUMIF($C79:$C80,$C79,F79:F80)</f>
        <v>0</v>
      </c>
      <c r="G77" s="109" t="str">
        <f t="shared" si="8"/>
        <v>-</v>
      </c>
      <c r="H77" s="108">
        <f>SUMIF($C79:$C80,$C79,H79:H80)</f>
        <v>960.9</v>
      </c>
      <c r="I77" s="109" t="str">
        <f t="shared" si="9"/>
        <v>-</v>
      </c>
      <c r="J77" s="108">
        <f>SUMIF($C79:$C80,$C79,J79:J80)</f>
        <v>0</v>
      </c>
      <c r="K77" s="108">
        <f>SUMIF($C79:$C80,$C79,K79:K80)</f>
        <v>960.9</v>
      </c>
      <c r="L77" s="109">
        <f t="shared" si="10"/>
        <v>1</v>
      </c>
      <c r="M77" s="109" t="str">
        <f t="shared" si="11"/>
        <v>-</v>
      </c>
    </row>
    <row r="78" spans="1:13" ht="32.1" customHeight="1">
      <c r="A78" s="144"/>
      <c r="B78" s="144"/>
      <c r="C78" s="129" t="s">
        <v>2</v>
      </c>
      <c r="D78" s="109" t="str">
        <f>IF(D76&lt;&gt;0,IFERROR(D77/D76,"-"),"-")</f>
        <v>-</v>
      </c>
      <c r="E78" s="109" t="str">
        <f>IF(E76&lt;&gt;0,IFERROR(E77/E76,"-"),"-")</f>
        <v>-</v>
      </c>
      <c r="F78" s="109" t="str">
        <f>IF(F76&lt;&gt;0,IFERROR(F77/F76,"-"),"-")</f>
        <v>-</v>
      </c>
      <c r="G78" s="109" t="str">
        <f t="shared" si="8"/>
        <v>-</v>
      </c>
      <c r="H78" s="109">
        <f>IF(H76&lt;&gt;0,IFERROR(H77/H76,"-"),"-")</f>
        <v>1</v>
      </c>
      <c r="I78" s="109" t="str">
        <f t="shared" si="9"/>
        <v>-</v>
      </c>
      <c r="J78" s="109" t="str">
        <f>IF(J76&lt;&gt;0,IFERROR(J77/J76,"-"),"-")</f>
        <v>-</v>
      </c>
      <c r="K78" s="109">
        <f>IF(K76&lt;&gt;0,IFERROR(K77/K76,"-"),"-")</f>
        <v>1</v>
      </c>
      <c r="L78" s="109">
        <f t="shared" si="10"/>
        <v>1</v>
      </c>
      <c r="M78" s="109" t="str">
        <f t="shared" si="11"/>
        <v>-</v>
      </c>
    </row>
    <row r="79" spans="1:13" ht="32.1" customHeight="1">
      <c r="A79" s="110" t="s">
        <v>66</v>
      </c>
      <c r="B79" s="110" t="s">
        <v>70</v>
      </c>
      <c r="C79" s="129" t="s">
        <v>67</v>
      </c>
      <c r="D79" s="111"/>
      <c r="E79" s="111"/>
      <c r="F79" s="111"/>
      <c r="G79" s="109" t="str">
        <f t="shared" si="8"/>
        <v>-</v>
      </c>
      <c r="H79" s="111">
        <v>960.9</v>
      </c>
      <c r="I79" s="109" t="str">
        <f t="shared" si="9"/>
        <v>-</v>
      </c>
      <c r="J79" s="111"/>
      <c r="K79" s="111">
        <v>960.9</v>
      </c>
      <c r="L79" s="109">
        <f t="shared" si="10"/>
        <v>1</v>
      </c>
      <c r="M79" s="109" t="str">
        <f t="shared" si="11"/>
        <v>-</v>
      </c>
    </row>
    <row r="80" spans="1:13" ht="32.1" customHeight="1">
      <c r="A80" s="110" t="s">
        <v>68</v>
      </c>
      <c r="B80" s="110" t="s">
        <v>70</v>
      </c>
      <c r="C80" s="112" t="s">
        <v>40</v>
      </c>
      <c r="D80" s="111"/>
      <c r="E80" s="111"/>
      <c r="F80" s="111"/>
      <c r="G80" s="109" t="str">
        <f t="shared" si="8"/>
        <v>-</v>
      </c>
      <c r="H80" s="111">
        <v>960.9</v>
      </c>
      <c r="I80" s="109" t="str">
        <f t="shared" si="9"/>
        <v>-</v>
      </c>
      <c r="J80" s="111"/>
      <c r="K80" s="111">
        <v>960.9</v>
      </c>
      <c r="L80" s="109">
        <f t="shared" si="10"/>
        <v>1</v>
      </c>
      <c r="M80" s="109" t="str">
        <f t="shared" si="11"/>
        <v>-</v>
      </c>
    </row>
    <row r="81" spans="1:13" ht="32.1" customHeight="1">
      <c r="A81" s="144" t="s">
        <v>71</v>
      </c>
      <c r="B81" s="144"/>
      <c r="C81" s="129" t="s">
        <v>1</v>
      </c>
      <c r="D81" s="108">
        <f>SUM(D84:D86)-D82</f>
        <v>0</v>
      </c>
      <c r="E81" s="108">
        <f>SUM(E84:E86)-E82</f>
        <v>0</v>
      </c>
      <c r="F81" s="108">
        <f>SUM(F84:F86)-F82</f>
        <v>0</v>
      </c>
      <c r="G81" s="109" t="str">
        <f t="shared" si="8"/>
        <v>-</v>
      </c>
      <c r="H81" s="108">
        <f>SUM(H84:H86)-H82</f>
        <v>121.4</v>
      </c>
      <c r="I81" s="109" t="str">
        <f t="shared" si="9"/>
        <v>-</v>
      </c>
      <c r="J81" s="108">
        <f>SUM(J84:J86)-J82</f>
        <v>0</v>
      </c>
      <c r="K81" s="108">
        <f>SUM(K84:K86)-K82</f>
        <v>121.4</v>
      </c>
      <c r="L81" s="109">
        <f t="shared" si="10"/>
        <v>1</v>
      </c>
      <c r="M81" s="109" t="str">
        <f t="shared" si="11"/>
        <v>-</v>
      </c>
    </row>
    <row r="82" spans="1:13" ht="32.1" customHeight="1">
      <c r="A82" s="144"/>
      <c r="B82" s="144"/>
      <c r="C82" s="129" t="str">
        <f>IF(VALUE(C84)=0,"ВР(ОБ)",IF(VALUE(C84)&gt;540,"ошибка",IF(VALUE(C84)&lt;521,"ошибка",C84&amp;"ОБ")))</f>
        <v>540ОБ</v>
      </c>
      <c r="D82" s="108">
        <f>SUMIF($C84:$C86,$C84,D84:D86)</f>
        <v>0</v>
      </c>
      <c r="E82" s="108">
        <f>SUMIF($C84:$C86,$C84,E84:E86)</f>
        <v>0</v>
      </c>
      <c r="F82" s="108">
        <f>SUMIF($C84:$C86,$C84,F84:F86)</f>
        <v>0</v>
      </c>
      <c r="G82" s="109" t="str">
        <f t="shared" si="8"/>
        <v>-</v>
      </c>
      <c r="H82" s="108">
        <f>SUMIF($C84:$C86,$C84,H84:H86)</f>
        <v>121.4</v>
      </c>
      <c r="I82" s="109" t="str">
        <f t="shared" si="9"/>
        <v>-</v>
      </c>
      <c r="J82" s="108">
        <f>SUMIF($C84:$C86,$C84,J84:J86)</f>
        <v>0</v>
      </c>
      <c r="K82" s="108">
        <f>SUMIF($C84:$C86,$C84,K84:K86)</f>
        <v>121.4</v>
      </c>
      <c r="L82" s="109">
        <f t="shared" si="10"/>
        <v>1</v>
      </c>
      <c r="M82" s="109" t="str">
        <f t="shared" si="11"/>
        <v>-</v>
      </c>
    </row>
    <row r="83" spans="1:13" ht="32.1" customHeight="1">
      <c r="A83" s="144"/>
      <c r="B83" s="144"/>
      <c r="C83" s="129" t="s">
        <v>2</v>
      </c>
      <c r="D83" s="109" t="str">
        <f>IF(D81&lt;&gt;0,IFERROR(D82/D81,"-"),"-")</f>
        <v>-</v>
      </c>
      <c r="E83" s="109" t="str">
        <f>IF(E81&lt;&gt;0,IFERROR(E82/E81,"-"),"-")</f>
        <v>-</v>
      </c>
      <c r="F83" s="109" t="str">
        <f>IF(F81&lt;&gt;0,IFERROR(F82/F81,"-"),"-")</f>
        <v>-</v>
      </c>
      <c r="G83" s="109" t="str">
        <f t="shared" si="8"/>
        <v>-</v>
      </c>
      <c r="H83" s="109">
        <f>IF(H81&lt;&gt;0,IFERROR(H82/H81,"-"),"-")</f>
        <v>1</v>
      </c>
      <c r="I83" s="109" t="str">
        <f t="shared" si="9"/>
        <v>-</v>
      </c>
      <c r="J83" s="109" t="str">
        <f>IF(J81&lt;&gt;0,IFERROR(J82/J81,"-"),"-")</f>
        <v>-</v>
      </c>
      <c r="K83" s="109">
        <f>IF(K81&lt;&gt;0,IFERROR(K82/K81,"-"),"-")</f>
        <v>1</v>
      </c>
      <c r="L83" s="109">
        <f t="shared" si="10"/>
        <v>1</v>
      </c>
      <c r="M83" s="109" t="str">
        <f t="shared" si="11"/>
        <v>-</v>
      </c>
    </row>
    <row r="84" spans="1:13" ht="32.1" customHeight="1">
      <c r="A84" s="110" t="s">
        <v>72</v>
      </c>
      <c r="B84" s="110" t="s">
        <v>52</v>
      </c>
      <c r="C84" s="129" t="s">
        <v>67</v>
      </c>
      <c r="D84" s="111"/>
      <c r="E84" s="111"/>
      <c r="F84" s="111"/>
      <c r="G84" s="109" t="str">
        <f t="shared" si="8"/>
        <v>-</v>
      </c>
      <c r="H84" s="111">
        <v>121.4</v>
      </c>
      <c r="I84" s="109" t="str">
        <f t="shared" si="9"/>
        <v>-</v>
      </c>
      <c r="J84" s="111"/>
      <c r="K84" s="111">
        <v>121.4</v>
      </c>
      <c r="L84" s="109">
        <f t="shared" si="10"/>
        <v>1</v>
      </c>
      <c r="M84" s="109" t="str">
        <f t="shared" si="11"/>
        <v>-</v>
      </c>
    </row>
    <row r="85" spans="1:13" ht="32.1" customHeight="1">
      <c r="A85" s="110" t="s">
        <v>72</v>
      </c>
      <c r="B85" s="110" t="s">
        <v>52</v>
      </c>
      <c r="C85" s="112" t="s">
        <v>40</v>
      </c>
      <c r="D85" s="111"/>
      <c r="E85" s="111"/>
      <c r="F85" s="111"/>
      <c r="G85" s="109" t="str">
        <f t="shared" si="8"/>
        <v>-</v>
      </c>
      <c r="H85" s="111">
        <v>121.4</v>
      </c>
      <c r="I85" s="109" t="str">
        <f t="shared" si="9"/>
        <v>-</v>
      </c>
      <c r="J85" s="111"/>
      <c r="K85" s="111">
        <v>121.4</v>
      </c>
      <c r="L85" s="109">
        <f t="shared" si="10"/>
        <v>1</v>
      </c>
      <c r="M85" s="109" t="str">
        <f t="shared" si="11"/>
        <v>-</v>
      </c>
    </row>
    <row r="86" spans="1:13" ht="32.1" customHeight="1">
      <c r="A86" s="110"/>
      <c r="B86" s="110"/>
      <c r="C86" s="112"/>
      <c r="D86" s="111"/>
      <c r="E86" s="111"/>
      <c r="F86" s="111"/>
      <c r="G86" s="109" t="str">
        <f t="shared" si="8"/>
        <v>-</v>
      </c>
      <c r="H86" s="111"/>
      <c r="I86" s="109" t="str">
        <f t="shared" si="9"/>
        <v>-</v>
      </c>
      <c r="J86" s="111"/>
      <c r="K86" s="111"/>
      <c r="L86" s="109" t="str">
        <f t="shared" si="10"/>
        <v>-</v>
      </c>
      <c r="M86" s="109" t="str">
        <f t="shared" si="11"/>
        <v>-</v>
      </c>
    </row>
    <row r="87" spans="1:13" ht="32.1" customHeight="1">
      <c r="A87" s="144" t="s">
        <v>73</v>
      </c>
      <c r="B87" s="144"/>
      <c r="C87" s="129" t="s">
        <v>1</v>
      </c>
      <c r="D87" s="108">
        <f>SUM(D90:D92)-D88</f>
        <v>54721.69999999999</v>
      </c>
      <c r="E87" s="108">
        <f>SUM(E90:E92)-E88</f>
        <v>0</v>
      </c>
      <c r="F87" s="108">
        <f>SUM(F90:F92)-F88</f>
        <v>0</v>
      </c>
      <c r="G87" s="109">
        <f t="shared" si="8"/>
        <v>0</v>
      </c>
      <c r="H87" s="108">
        <f>SUM(H90:H92)-H88</f>
        <v>0</v>
      </c>
      <c r="I87" s="109" t="str">
        <f t="shared" si="9"/>
        <v>-</v>
      </c>
      <c r="J87" s="108">
        <f>SUM(J90:J92)-J88</f>
        <v>0</v>
      </c>
      <c r="K87" s="108">
        <f>SUM(K90:K92)-K88</f>
        <v>0</v>
      </c>
      <c r="L87" s="109" t="str">
        <f t="shared" si="10"/>
        <v>-</v>
      </c>
      <c r="M87" s="109" t="str">
        <f t="shared" si="11"/>
        <v>-</v>
      </c>
    </row>
    <row r="88" spans="1:13" ht="32.1" customHeight="1">
      <c r="A88" s="144"/>
      <c r="B88" s="144"/>
      <c r="C88" s="129" t="str">
        <f>IF(VALUE(C90)=0,"ВР(ОБ)",IF(VALUE(C90)&gt;540,"ошибка",IF(VALUE(C90)&lt;521,"ошибка",C90&amp;"ОБ")))</f>
        <v>521ОБ</v>
      </c>
      <c r="D88" s="108">
        <f>SUMIF($C90:$C92,$C90,D90:D92)</f>
        <v>53036.1</v>
      </c>
      <c r="E88" s="108">
        <f>SUMIF($C90:$C92,$C90,E90:E92)</f>
        <v>0</v>
      </c>
      <c r="F88" s="108">
        <f>SUMIF($C90:$C92,$C90,F90:F92)</f>
        <v>0</v>
      </c>
      <c r="G88" s="109">
        <f t="shared" si="8"/>
        <v>0</v>
      </c>
      <c r="H88" s="108">
        <f>SUMIF($C90:$C92,$C90,H90:H92)</f>
        <v>0</v>
      </c>
      <c r="I88" s="109" t="str">
        <f t="shared" si="9"/>
        <v>-</v>
      </c>
      <c r="J88" s="108">
        <f>SUMIF($C90:$C92,$C90,J90:J92)</f>
        <v>0</v>
      </c>
      <c r="K88" s="108">
        <f>SUMIF($C90:$C92,$C90,K90:K92)</f>
        <v>0</v>
      </c>
      <c r="L88" s="109" t="str">
        <f t="shared" si="10"/>
        <v>-</v>
      </c>
      <c r="M88" s="109" t="str">
        <f t="shared" si="11"/>
        <v>-</v>
      </c>
    </row>
    <row r="89" spans="1:13" ht="32.1" customHeight="1">
      <c r="A89" s="144"/>
      <c r="B89" s="144"/>
      <c r="C89" s="129" t="s">
        <v>2</v>
      </c>
      <c r="D89" s="109">
        <f>IF(D87&lt;&gt;0,IFERROR(D88/D87,"-"),"-")</f>
        <v>0.96919686340153921</v>
      </c>
      <c r="E89" s="109" t="str">
        <f>IF(E87&lt;&gt;0,IFERROR(E88/E87,"-"),"-")</f>
        <v>-</v>
      </c>
      <c r="F89" s="109" t="str">
        <f>IF(F87&lt;&gt;0,IFERROR(F88/F87,"-"),"-")</f>
        <v>-</v>
      </c>
      <c r="G89" s="109" t="str">
        <f t="shared" si="8"/>
        <v>-</v>
      </c>
      <c r="H89" s="109" t="str">
        <f>IF(H87&lt;&gt;0,IFERROR(H88/H87,"-"),"-")</f>
        <v>-</v>
      </c>
      <c r="I89" s="109" t="str">
        <f t="shared" si="9"/>
        <v>-</v>
      </c>
      <c r="J89" s="109" t="str">
        <f>IF(J87&lt;&gt;0,IFERROR(J88/J87,"-"),"-")</f>
        <v>-</v>
      </c>
      <c r="K89" s="109" t="str">
        <f>IF(K87&lt;&gt;0,IFERROR(K88/K87,"-"),"-")</f>
        <v>-</v>
      </c>
      <c r="L89" s="109" t="str">
        <f t="shared" si="10"/>
        <v>-</v>
      </c>
      <c r="M89" s="109" t="str">
        <f t="shared" si="11"/>
        <v>-</v>
      </c>
    </row>
    <row r="90" spans="1:13" ht="32.1" customHeight="1">
      <c r="A90" s="110" t="s">
        <v>74</v>
      </c>
      <c r="B90" s="110" t="s">
        <v>75</v>
      </c>
      <c r="C90" s="129" t="s">
        <v>38</v>
      </c>
      <c r="D90" s="111">
        <v>53036.1</v>
      </c>
      <c r="E90" s="111"/>
      <c r="F90" s="111"/>
      <c r="G90" s="109">
        <f t="shared" si="8"/>
        <v>0</v>
      </c>
      <c r="H90" s="111"/>
      <c r="I90" s="109" t="str">
        <f t="shared" si="9"/>
        <v>-</v>
      </c>
      <c r="J90" s="111"/>
      <c r="K90" s="111"/>
      <c r="L90" s="109" t="str">
        <f t="shared" si="10"/>
        <v>-</v>
      </c>
      <c r="M90" s="109" t="str">
        <f t="shared" si="11"/>
        <v>-</v>
      </c>
    </row>
    <row r="91" spans="1:13" ht="32.1" customHeight="1">
      <c r="A91" s="110" t="s">
        <v>76</v>
      </c>
      <c r="B91" s="110" t="s">
        <v>75</v>
      </c>
      <c r="C91" s="112" t="s">
        <v>77</v>
      </c>
      <c r="D91" s="111">
        <v>54721.7</v>
      </c>
      <c r="E91" s="111"/>
      <c r="F91" s="111"/>
      <c r="G91" s="109">
        <f t="shared" ref="G91:G154" si="12">IF(D91&lt;&gt;0,IFERROR(F91/D91,"-"),"-")</f>
        <v>0</v>
      </c>
      <c r="H91" s="111"/>
      <c r="I91" s="109" t="str">
        <f t="shared" ref="I91:I154" si="13">IF(F91&lt;&gt;0,IFERROR(H91/F91,"-"),"-")</f>
        <v>-</v>
      </c>
      <c r="J91" s="111"/>
      <c r="K91" s="111"/>
      <c r="L91" s="109" t="str">
        <f t="shared" ref="L91:L154" si="14">IF(H91&lt;&gt;0,IFERROR(K91/H91,"-"),"-")</f>
        <v>-</v>
      </c>
      <c r="M91" s="109" t="str">
        <f t="shared" ref="M91:M154" si="15">IF(J91&lt;&gt;0,IFERROR(K91/J91,"-"),"-")</f>
        <v>-</v>
      </c>
    </row>
    <row r="92" spans="1:13" ht="32.1" customHeight="1">
      <c r="A92" s="110" t="s">
        <v>76</v>
      </c>
      <c r="B92" s="110" t="s">
        <v>75</v>
      </c>
      <c r="C92" s="112" t="s">
        <v>58</v>
      </c>
      <c r="D92" s="111"/>
      <c r="E92" s="111"/>
      <c r="F92" s="111"/>
      <c r="G92" s="109" t="str">
        <f t="shared" si="12"/>
        <v>-</v>
      </c>
      <c r="H92" s="111"/>
      <c r="I92" s="109" t="str">
        <f t="shared" si="13"/>
        <v>-</v>
      </c>
      <c r="J92" s="111"/>
      <c r="K92" s="111"/>
      <c r="L92" s="109" t="str">
        <f t="shared" si="14"/>
        <v>-</v>
      </c>
      <c r="M92" s="109" t="str">
        <f t="shared" si="15"/>
        <v>-</v>
      </c>
    </row>
    <row r="93" spans="1:13" ht="32.1" customHeight="1">
      <c r="A93" s="144" t="s">
        <v>78</v>
      </c>
      <c r="B93" s="144"/>
      <c r="C93" s="129" t="s">
        <v>1</v>
      </c>
      <c r="D93" s="108">
        <f>SUM(D96:D97)-D94</f>
        <v>2035.3000000000002</v>
      </c>
      <c r="E93" s="108">
        <f>SUM(E96:E97)-E94</f>
        <v>678.4</v>
      </c>
      <c r="F93" s="108">
        <f>SUM(F96:F97)-F94</f>
        <v>678.4</v>
      </c>
      <c r="G93" s="109">
        <f t="shared" si="12"/>
        <v>0.33331695573134179</v>
      </c>
      <c r="H93" s="108">
        <f>SUM(H96:H97)-H94</f>
        <v>0</v>
      </c>
      <c r="I93" s="109">
        <f t="shared" si="13"/>
        <v>0</v>
      </c>
      <c r="J93" s="108">
        <f>SUM(J96:J97)-J94</f>
        <v>508.8</v>
      </c>
      <c r="K93" s="108">
        <f>SUM(K96:K97)-K94</f>
        <v>0</v>
      </c>
      <c r="L93" s="109" t="str">
        <f t="shared" si="14"/>
        <v>-</v>
      </c>
      <c r="M93" s="109">
        <f t="shared" si="15"/>
        <v>0</v>
      </c>
    </row>
    <row r="94" spans="1:13" ht="32.1" customHeight="1">
      <c r="A94" s="144"/>
      <c r="B94" s="144"/>
      <c r="C94" s="129" t="str">
        <f>IF(VALUE(C96)=0,"ВР(ОБ)",IF(VALUE(C96)&gt;540,"ошибка",IF(VALUE(C96)&lt;521,"ошибка",C96&amp;"ОБ")))</f>
        <v>521ОБ</v>
      </c>
      <c r="D94" s="108">
        <f>SUMIF($C96:$C97,$C96,D96:D97)</f>
        <v>1933.5</v>
      </c>
      <c r="E94" s="108">
        <f>SUMIF($C96:$C97,$C96,E96:E97)</f>
        <v>644.4</v>
      </c>
      <c r="F94" s="108">
        <f>SUMIF($C96:$C97,$C96,F96:F97)</f>
        <v>644.4</v>
      </c>
      <c r="G94" s="109">
        <f t="shared" si="12"/>
        <v>0.33328161365399533</v>
      </c>
      <c r="H94" s="108">
        <f>SUMIF($C96:$C97,$C96,H96:H97)</f>
        <v>0</v>
      </c>
      <c r="I94" s="109">
        <f t="shared" si="13"/>
        <v>0</v>
      </c>
      <c r="J94" s="108">
        <f>SUMIF($C96:$C97,$C96,J96:J97)</f>
        <v>483.3</v>
      </c>
      <c r="K94" s="108">
        <f>SUMIF($C96:$C97,$C96,K96:K97)</f>
        <v>0</v>
      </c>
      <c r="L94" s="109" t="str">
        <f t="shared" si="14"/>
        <v>-</v>
      </c>
      <c r="M94" s="109">
        <f t="shared" si="15"/>
        <v>0</v>
      </c>
    </row>
    <row r="95" spans="1:13" ht="32.1" customHeight="1">
      <c r="A95" s="144"/>
      <c r="B95" s="144"/>
      <c r="C95" s="129" t="s">
        <v>2</v>
      </c>
      <c r="D95" s="109">
        <f>IF(D93&lt;&gt;0,IFERROR(D94/D93,"-"),"-")</f>
        <v>0.94998280351790887</v>
      </c>
      <c r="E95" s="109">
        <f>IF(E93&lt;&gt;0,IFERROR(E94/E93,"-"),"-")</f>
        <v>0.94988207547169812</v>
      </c>
      <c r="F95" s="109">
        <f>IF(F93&lt;&gt;0,IFERROR(F94/F93,"-"),"-")</f>
        <v>0.94988207547169812</v>
      </c>
      <c r="G95" s="109">
        <f t="shared" si="12"/>
        <v>0.99989396855833834</v>
      </c>
      <c r="H95" s="109" t="str">
        <f>IF(H93&lt;&gt;0,IFERROR(H94/H93,"-"),"-")</f>
        <v>-</v>
      </c>
      <c r="I95" s="109" t="str">
        <f t="shared" si="13"/>
        <v>-</v>
      </c>
      <c r="J95" s="109">
        <f>IF(J93&lt;&gt;0,IFERROR(J94/J93,"-"),"-")</f>
        <v>0.94988207547169812</v>
      </c>
      <c r="K95" s="109" t="str">
        <f>IF(K93&lt;&gt;0,IFERROR(K94/K93,"-"),"-")</f>
        <v>-</v>
      </c>
      <c r="L95" s="109" t="str">
        <f t="shared" si="14"/>
        <v>-</v>
      </c>
      <c r="M95" s="109" t="str">
        <f t="shared" si="15"/>
        <v>-</v>
      </c>
    </row>
    <row r="96" spans="1:13" ht="32.1" customHeight="1">
      <c r="A96" s="110" t="s">
        <v>79</v>
      </c>
      <c r="B96" s="110" t="s">
        <v>37</v>
      </c>
      <c r="C96" s="129" t="s">
        <v>38</v>
      </c>
      <c r="D96" s="111">
        <v>1933.5</v>
      </c>
      <c r="E96" s="111">
        <v>644.4</v>
      </c>
      <c r="F96" s="111">
        <v>644.4</v>
      </c>
      <c r="G96" s="109">
        <f t="shared" si="12"/>
        <v>0.33328161365399533</v>
      </c>
      <c r="H96" s="111"/>
      <c r="I96" s="109">
        <f t="shared" si="13"/>
        <v>0</v>
      </c>
      <c r="J96" s="111">
        <v>483.3</v>
      </c>
      <c r="K96" s="111"/>
      <c r="L96" s="109" t="str">
        <f t="shared" si="14"/>
        <v>-</v>
      </c>
      <c r="M96" s="109">
        <f t="shared" si="15"/>
        <v>0</v>
      </c>
    </row>
    <row r="97" spans="1:13" ht="32.1" customHeight="1">
      <c r="A97" s="110" t="s">
        <v>80</v>
      </c>
      <c r="B97" s="110" t="s">
        <v>37</v>
      </c>
      <c r="C97" s="112" t="s">
        <v>46</v>
      </c>
      <c r="D97" s="111">
        <v>2035.3</v>
      </c>
      <c r="E97" s="111">
        <v>678.4</v>
      </c>
      <c r="F97" s="111">
        <v>678.4</v>
      </c>
      <c r="G97" s="109">
        <f t="shared" si="12"/>
        <v>0.33331695573134179</v>
      </c>
      <c r="H97" s="111"/>
      <c r="I97" s="109">
        <f t="shared" si="13"/>
        <v>0</v>
      </c>
      <c r="J97" s="111">
        <v>508.8</v>
      </c>
      <c r="K97" s="111"/>
      <c r="L97" s="109" t="str">
        <f t="shared" si="14"/>
        <v>-</v>
      </c>
      <c r="M97" s="109">
        <f t="shared" si="15"/>
        <v>0</v>
      </c>
    </row>
    <row r="98" spans="1:13" ht="32.1" customHeight="1">
      <c r="A98" s="144" t="s">
        <v>81</v>
      </c>
      <c r="B98" s="144"/>
      <c r="C98" s="129" t="s">
        <v>1</v>
      </c>
      <c r="D98" s="108">
        <f>SUM(D101:D104)-D99</f>
        <v>11615.699999999997</v>
      </c>
      <c r="E98" s="108">
        <f>SUM(E101:E104)-E99</f>
        <v>53606.000000000007</v>
      </c>
      <c r="F98" s="108">
        <f>SUM(F101:F104)-F99</f>
        <v>7202</v>
      </c>
      <c r="G98" s="109">
        <f t="shared" si="12"/>
        <v>0.62002290004046268</v>
      </c>
      <c r="H98" s="108">
        <f>SUM(H101:H104)-H99</f>
        <v>2970</v>
      </c>
      <c r="I98" s="109">
        <f t="shared" si="13"/>
        <v>0.41238544848653153</v>
      </c>
      <c r="J98" s="108">
        <f>SUM(J101:J104)-J99</f>
        <v>0</v>
      </c>
      <c r="K98" s="108">
        <f>SUM(K101:K104)-K99</f>
        <v>0</v>
      </c>
      <c r="L98" s="109">
        <f t="shared" si="14"/>
        <v>0</v>
      </c>
      <c r="M98" s="109" t="str">
        <f t="shared" si="15"/>
        <v>-</v>
      </c>
    </row>
    <row r="99" spans="1:13" ht="32.1" customHeight="1">
      <c r="A99" s="144"/>
      <c r="B99" s="144"/>
      <c r="C99" s="129" t="str">
        <f>IF(VALUE(C101)=0,"ВР(ОБ)",IF(VALUE(C101)&gt;540,"ошибка",IF(VALUE(C101)&lt;521,"ошибка",C101&amp;"ОБ")))</f>
        <v>521ОБ</v>
      </c>
      <c r="D99" s="108">
        <f>SUMIF($C101:$C104,$C101,D101:D104)</f>
        <v>11272.2</v>
      </c>
      <c r="E99" s="108">
        <f>SUMIF($C101:$C104,$C101,E101:E104)</f>
        <v>52647.1</v>
      </c>
      <c r="F99" s="108">
        <f>SUMIF($C101:$C104,$C101,F101:F104)</f>
        <v>6243.1</v>
      </c>
      <c r="G99" s="109">
        <f t="shared" si="12"/>
        <v>0.55384929295079932</v>
      </c>
      <c r="H99" s="108">
        <f>SUMIF($C101:$C104,$C101,H101:H104)</f>
        <v>2970</v>
      </c>
      <c r="I99" s="109">
        <f t="shared" si="13"/>
        <v>0.4757252006214861</v>
      </c>
      <c r="J99" s="108">
        <f>SUMIF($C101:$C104,$C101,J101:J104)</f>
        <v>0</v>
      </c>
      <c r="K99" s="108">
        <f>SUMIF($C101:$C104,$C101,K101:K104)</f>
        <v>0</v>
      </c>
      <c r="L99" s="109">
        <f t="shared" si="14"/>
        <v>0</v>
      </c>
      <c r="M99" s="109" t="str">
        <f t="shared" si="15"/>
        <v>-</v>
      </c>
    </row>
    <row r="100" spans="1:13" ht="32.1" customHeight="1">
      <c r="A100" s="144"/>
      <c r="B100" s="144"/>
      <c r="C100" s="129" t="s">
        <v>2</v>
      </c>
      <c r="D100" s="109">
        <f>IF(D98&lt;&gt;0,IFERROR(D99/D98,"-"),"-")</f>
        <v>0.97042795526744008</v>
      </c>
      <c r="E100" s="109">
        <f>IF(E98&lt;&gt;0,IFERROR(E99/E98,"-"),"-")</f>
        <v>0.9821120770063051</v>
      </c>
      <c r="F100" s="109">
        <f>IF(F98&lt;&gt;0,IFERROR(F99/F98,"-"),"-")</f>
        <v>0.86685642876978619</v>
      </c>
      <c r="G100" s="109">
        <f t="shared" si="12"/>
        <v>0.89327231770738647</v>
      </c>
      <c r="H100" s="109">
        <f>IF(H98&lt;&gt;0,IFERROR(H99/H98,"-"),"-")</f>
        <v>1</v>
      </c>
      <c r="I100" s="109">
        <f t="shared" si="13"/>
        <v>1.1535935672982973</v>
      </c>
      <c r="J100" s="109" t="str">
        <f>IF(J98&lt;&gt;0,IFERROR(J99/J98,"-"),"-")</f>
        <v>-</v>
      </c>
      <c r="K100" s="109" t="str">
        <f>IF(K98&lt;&gt;0,IFERROR(K99/K98,"-"),"-")</f>
        <v>-</v>
      </c>
      <c r="L100" s="109" t="str">
        <f t="shared" si="14"/>
        <v>-</v>
      </c>
      <c r="M100" s="109" t="str">
        <f t="shared" si="15"/>
        <v>-</v>
      </c>
    </row>
    <row r="101" spans="1:13" ht="32.1" customHeight="1">
      <c r="A101" s="110" t="s">
        <v>82</v>
      </c>
      <c r="B101" s="110" t="s">
        <v>75</v>
      </c>
      <c r="C101" s="129" t="s">
        <v>38</v>
      </c>
      <c r="D101" s="111">
        <v>11272.2</v>
      </c>
      <c r="E101" s="111">
        <v>52647.1</v>
      </c>
      <c r="F101" s="111">
        <v>6243.1</v>
      </c>
      <c r="G101" s="109">
        <f t="shared" si="12"/>
        <v>0.55384929295079932</v>
      </c>
      <c r="H101" s="111">
        <v>2970</v>
      </c>
      <c r="I101" s="109">
        <f t="shared" si="13"/>
        <v>0.4757252006214861</v>
      </c>
      <c r="J101" s="111"/>
      <c r="K101" s="111"/>
      <c r="L101" s="109">
        <f t="shared" si="14"/>
        <v>0</v>
      </c>
      <c r="M101" s="109" t="str">
        <f t="shared" si="15"/>
        <v>-</v>
      </c>
    </row>
    <row r="102" spans="1:13" ht="32.1" customHeight="1">
      <c r="A102" s="110" t="s">
        <v>83</v>
      </c>
      <c r="B102" s="110" t="s">
        <v>75</v>
      </c>
      <c r="C102" s="112" t="s">
        <v>77</v>
      </c>
      <c r="D102" s="111">
        <v>9025.9</v>
      </c>
      <c r="E102" s="111">
        <v>53606</v>
      </c>
      <c r="F102" s="111">
        <v>7202</v>
      </c>
      <c r="G102" s="109">
        <f t="shared" si="12"/>
        <v>0.79792596860146914</v>
      </c>
      <c r="H102" s="111"/>
      <c r="I102" s="109">
        <f t="shared" si="13"/>
        <v>0</v>
      </c>
      <c r="J102" s="111"/>
      <c r="K102" s="111"/>
      <c r="L102" s="109" t="str">
        <f t="shared" si="14"/>
        <v>-</v>
      </c>
      <c r="M102" s="109" t="str">
        <f t="shared" si="15"/>
        <v>-</v>
      </c>
    </row>
    <row r="103" spans="1:13" ht="32.1" customHeight="1">
      <c r="A103" s="110" t="s">
        <v>83</v>
      </c>
      <c r="B103" s="110" t="s">
        <v>75</v>
      </c>
      <c r="C103" s="112" t="s">
        <v>46</v>
      </c>
      <c r="D103" s="111">
        <v>2589.8000000000002</v>
      </c>
      <c r="E103" s="111"/>
      <c r="F103" s="111"/>
      <c r="G103" s="109">
        <f t="shared" si="12"/>
        <v>0</v>
      </c>
      <c r="H103" s="111">
        <v>2970</v>
      </c>
      <c r="I103" s="109" t="str">
        <f t="shared" si="13"/>
        <v>-</v>
      </c>
      <c r="J103" s="111"/>
      <c r="K103" s="111"/>
      <c r="L103" s="109">
        <f t="shared" si="14"/>
        <v>0</v>
      </c>
      <c r="M103" s="109" t="str">
        <f t="shared" si="15"/>
        <v>-</v>
      </c>
    </row>
    <row r="104" spans="1:13" ht="32.1" customHeight="1">
      <c r="A104" s="110" t="s">
        <v>83</v>
      </c>
      <c r="B104" s="110" t="s">
        <v>75</v>
      </c>
      <c r="C104" s="112" t="s">
        <v>58</v>
      </c>
      <c r="D104" s="111"/>
      <c r="E104" s="111"/>
      <c r="F104" s="111"/>
      <c r="G104" s="109" t="str">
        <f t="shared" si="12"/>
        <v>-</v>
      </c>
      <c r="H104" s="111"/>
      <c r="I104" s="109" t="str">
        <f t="shared" si="13"/>
        <v>-</v>
      </c>
      <c r="J104" s="111"/>
      <c r="K104" s="111"/>
      <c r="L104" s="109" t="str">
        <f t="shared" si="14"/>
        <v>-</v>
      </c>
      <c r="M104" s="109" t="str">
        <f t="shared" si="15"/>
        <v>-</v>
      </c>
    </row>
    <row r="105" spans="1:13" ht="32.1" customHeight="1">
      <c r="A105" s="144" t="s">
        <v>84</v>
      </c>
      <c r="B105" s="144"/>
      <c r="C105" s="129" t="s">
        <v>1</v>
      </c>
      <c r="D105" s="108">
        <f>SUM(D108:D109)-D106</f>
        <v>1323.6999999999998</v>
      </c>
      <c r="E105" s="108">
        <f>SUM(E108:E109)-E106</f>
        <v>1502.4</v>
      </c>
      <c r="F105" s="108">
        <f>SUM(F108:F109)-F106</f>
        <v>1502.4</v>
      </c>
      <c r="G105" s="109">
        <f t="shared" si="12"/>
        <v>1.1350003777290929</v>
      </c>
      <c r="H105" s="108">
        <f>SUM(H108:H109)-H106</f>
        <v>0</v>
      </c>
      <c r="I105" s="109">
        <f t="shared" si="13"/>
        <v>0</v>
      </c>
      <c r="J105" s="108">
        <f>SUM(J108:J109)-J106</f>
        <v>1502.4</v>
      </c>
      <c r="K105" s="108">
        <f>SUM(K108:K109)-K106</f>
        <v>0</v>
      </c>
      <c r="L105" s="109" t="str">
        <f t="shared" si="14"/>
        <v>-</v>
      </c>
      <c r="M105" s="109">
        <f t="shared" si="15"/>
        <v>0</v>
      </c>
    </row>
    <row r="106" spans="1:13" ht="32.1" customHeight="1">
      <c r="A106" s="144"/>
      <c r="B106" s="144"/>
      <c r="C106" s="129" t="str">
        <f>IF(VALUE(C108)=0,"ВР(ОБ)",IF(VALUE(C108)&gt;540,"ошибка",IF(VALUE(C108)&lt;521,"ошибка",C108&amp;"ОБ")))</f>
        <v>521ОБ</v>
      </c>
      <c r="D106" s="108">
        <f>SUMIF($C108:$C109,$C108,D108:D109)</f>
        <v>1257.5</v>
      </c>
      <c r="E106" s="108">
        <f>SUMIF($C108:$C109,$C108,E108:E109)</f>
        <v>1487.4</v>
      </c>
      <c r="F106" s="108">
        <f>SUMIF($C108:$C109,$C108,F108:F109)</f>
        <v>1487.4</v>
      </c>
      <c r="G106" s="109">
        <f t="shared" si="12"/>
        <v>1.1828230616302187</v>
      </c>
      <c r="H106" s="108">
        <f>SUMIF($C108:$C109,$C108,H108:H109)</f>
        <v>0</v>
      </c>
      <c r="I106" s="109">
        <f t="shared" si="13"/>
        <v>0</v>
      </c>
      <c r="J106" s="108">
        <f>SUMIF($C108:$C109,$C108,J108:J109)</f>
        <v>1487.4</v>
      </c>
      <c r="K106" s="108">
        <f>SUMIF($C108:$C109,$C108,K108:K109)</f>
        <v>0</v>
      </c>
      <c r="L106" s="109" t="str">
        <f t="shared" si="14"/>
        <v>-</v>
      </c>
      <c r="M106" s="109">
        <f t="shared" si="15"/>
        <v>0</v>
      </c>
    </row>
    <row r="107" spans="1:13" ht="32.1" customHeight="1">
      <c r="A107" s="144"/>
      <c r="B107" s="144"/>
      <c r="C107" s="129" t="s">
        <v>2</v>
      </c>
      <c r="D107" s="109">
        <f>IF(D105&lt;&gt;0,IFERROR(D106/D105,"-"),"-")</f>
        <v>0.94998866812721927</v>
      </c>
      <c r="E107" s="109">
        <f>IF(E105&lt;&gt;0,IFERROR(E106/E105,"-"),"-")</f>
        <v>0.99001597444089462</v>
      </c>
      <c r="F107" s="109">
        <f>IF(F105&lt;&gt;0,IFERROR(F106/F105,"-"),"-")</f>
        <v>0.99001597444089462</v>
      </c>
      <c r="G107" s="109">
        <f t="shared" si="12"/>
        <v>1.0421345092384986</v>
      </c>
      <c r="H107" s="109" t="str">
        <f>IF(H105&lt;&gt;0,IFERROR(H106/H105,"-"),"-")</f>
        <v>-</v>
      </c>
      <c r="I107" s="109" t="str">
        <f t="shared" si="13"/>
        <v>-</v>
      </c>
      <c r="J107" s="109">
        <f>IF(J105&lt;&gt;0,IFERROR(J106/J105,"-"),"-")</f>
        <v>0.99001597444089462</v>
      </c>
      <c r="K107" s="109" t="str">
        <f>IF(K105&lt;&gt;0,IFERROR(K106/K105,"-"),"-")</f>
        <v>-</v>
      </c>
      <c r="L107" s="109" t="str">
        <f t="shared" si="14"/>
        <v>-</v>
      </c>
      <c r="M107" s="109" t="str">
        <f t="shared" si="15"/>
        <v>-</v>
      </c>
    </row>
    <row r="108" spans="1:13" ht="32.1" customHeight="1">
      <c r="A108" s="110" t="s">
        <v>85</v>
      </c>
      <c r="B108" s="110" t="s">
        <v>86</v>
      </c>
      <c r="C108" s="129" t="s">
        <v>38</v>
      </c>
      <c r="D108" s="111">
        <v>1257.5</v>
      </c>
      <c r="E108" s="111">
        <v>1487.4</v>
      </c>
      <c r="F108" s="111">
        <v>1487.4</v>
      </c>
      <c r="G108" s="109">
        <f t="shared" si="12"/>
        <v>1.1828230616302187</v>
      </c>
      <c r="H108" s="111"/>
      <c r="I108" s="109">
        <f t="shared" si="13"/>
        <v>0</v>
      </c>
      <c r="J108" s="111">
        <v>1487.4</v>
      </c>
      <c r="K108" s="111"/>
      <c r="L108" s="109" t="str">
        <f t="shared" si="14"/>
        <v>-</v>
      </c>
      <c r="M108" s="109">
        <f t="shared" si="15"/>
        <v>0</v>
      </c>
    </row>
    <row r="109" spans="1:13" ht="32.1" customHeight="1">
      <c r="A109" s="110" t="s">
        <v>87</v>
      </c>
      <c r="B109" s="110" t="s">
        <v>86</v>
      </c>
      <c r="C109" s="112" t="s">
        <v>88</v>
      </c>
      <c r="D109" s="111">
        <v>1323.7</v>
      </c>
      <c r="E109" s="111">
        <v>1502.4</v>
      </c>
      <c r="F109" s="111">
        <v>1502.4</v>
      </c>
      <c r="G109" s="109">
        <f t="shared" si="12"/>
        <v>1.1350003777290927</v>
      </c>
      <c r="H109" s="111"/>
      <c r="I109" s="109">
        <f t="shared" si="13"/>
        <v>0</v>
      </c>
      <c r="J109" s="111">
        <v>1502.4</v>
      </c>
      <c r="K109" s="111"/>
      <c r="L109" s="109" t="str">
        <f t="shared" si="14"/>
        <v>-</v>
      </c>
      <c r="M109" s="109">
        <f t="shared" si="15"/>
        <v>0</v>
      </c>
    </row>
    <row r="110" spans="1:13" ht="32.1" customHeight="1">
      <c r="A110" s="144" t="s">
        <v>89</v>
      </c>
      <c r="B110" s="144"/>
      <c r="C110" s="129" t="s">
        <v>1</v>
      </c>
      <c r="D110" s="108">
        <f>SUM(D113:D114)-D111</f>
        <v>11532.599999999999</v>
      </c>
      <c r="E110" s="108">
        <f>SUM(E113:E114)-E111</f>
        <v>3201.7</v>
      </c>
      <c r="F110" s="108">
        <f>SUM(F113:F114)-F111</f>
        <v>2999.7</v>
      </c>
      <c r="G110" s="109">
        <f t="shared" si="12"/>
        <v>0.26010613391602938</v>
      </c>
      <c r="H110" s="108">
        <f>SUM(H113:H114)-H111</f>
        <v>0</v>
      </c>
      <c r="I110" s="109">
        <f t="shared" si="13"/>
        <v>0</v>
      </c>
      <c r="J110" s="108">
        <f>SUM(J113:J114)-J111</f>
        <v>0</v>
      </c>
      <c r="K110" s="108">
        <f>SUM(K113:K114)-K111</f>
        <v>0</v>
      </c>
      <c r="L110" s="109" t="str">
        <f t="shared" si="14"/>
        <v>-</v>
      </c>
      <c r="M110" s="109" t="str">
        <f t="shared" si="15"/>
        <v>-</v>
      </c>
    </row>
    <row r="111" spans="1:13" ht="32.1" customHeight="1">
      <c r="A111" s="144"/>
      <c r="B111" s="144"/>
      <c r="C111" s="129" t="str">
        <f>IF(VALUE(C113)=0,"ВР(ОБ)",IF(VALUE(C113)&gt;540,"ошибка",IF(VALUE(C113)&lt;521,"ошибка",C113&amp;"ОБ")))</f>
        <v>521ОБ</v>
      </c>
      <c r="D111" s="108">
        <f>SUMIF($C113:$C114,$C113,D113:D114)</f>
        <v>7931.2</v>
      </c>
      <c r="E111" s="108">
        <f>SUMIF($C113:$C114,$C113,E113:E114)</f>
        <v>2228.5</v>
      </c>
      <c r="F111" s="108">
        <f>SUMIF($C113:$C114,$C113,F113:F114)</f>
        <v>2067</v>
      </c>
      <c r="G111" s="109">
        <f t="shared" si="12"/>
        <v>0.26061630018156146</v>
      </c>
      <c r="H111" s="108">
        <f>SUMIF($C113:$C114,$C113,H113:H114)</f>
        <v>0</v>
      </c>
      <c r="I111" s="109">
        <f t="shared" si="13"/>
        <v>0</v>
      </c>
      <c r="J111" s="108">
        <f>SUMIF($C113:$C114,$C113,J113:J114)</f>
        <v>0</v>
      </c>
      <c r="K111" s="108">
        <f>SUMIF($C113:$C114,$C113,K113:K114)</f>
        <v>0</v>
      </c>
      <c r="L111" s="109" t="str">
        <f t="shared" si="14"/>
        <v>-</v>
      </c>
      <c r="M111" s="109" t="str">
        <f t="shared" si="15"/>
        <v>-</v>
      </c>
    </row>
    <row r="112" spans="1:13" ht="32.1" customHeight="1">
      <c r="A112" s="144"/>
      <c r="B112" s="144"/>
      <c r="C112" s="129" t="s">
        <v>2</v>
      </c>
      <c r="D112" s="109">
        <f>IF(D110&lt;&gt;0,IFERROR(D111/D110,"-"),"-")</f>
        <v>0.68772002844111479</v>
      </c>
      <c r="E112" s="109">
        <f>IF(E110&lt;&gt;0,IFERROR(E111/E110,"-"),"-")</f>
        <v>0.69603648061967083</v>
      </c>
      <c r="F112" s="109">
        <f>IF(F110&lt;&gt;0,IFERROR(F111/F110,"-"),"-")</f>
        <v>0.68906890689068911</v>
      </c>
      <c r="G112" s="109">
        <f t="shared" si="12"/>
        <v>1.0019613772956881</v>
      </c>
      <c r="H112" s="109" t="str">
        <f>IF(H110&lt;&gt;0,IFERROR(H111/H110,"-"),"-")</f>
        <v>-</v>
      </c>
      <c r="I112" s="109" t="str">
        <f t="shared" si="13"/>
        <v>-</v>
      </c>
      <c r="J112" s="109" t="str">
        <f>IF(J110&lt;&gt;0,IFERROR(J111/J110,"-"),"-")</f>
        <v>-</v>
      </c>
      <c r="K112" s="109" t="str">
        <f>IF(K110&lt;&gt;0,IFERROR(K111/K110,"-"),"-")</f>
        <v>-</v>
      </c>
      <c r="L112" s="109" t="str">
        <f t="shared" si="14"/>
        <v>-</v>
      </c>
      <c r="M112" s="109" t="str">
        <f t="shared" si="15"/>
        <v>-</v>
      </c>
    </row>
    <row r="113" spans="1:13" ht="32.1" customHeight="1">
      <c r="A113" s="110" t="s">
        <v>90</v>
      </c>
      <c r="B113" s="110" t="s">
        <v>44</v>
      </c>
      <c r="C113" s="129" t="s">
        <v>38</v>
      </c>
      <c r="D113" s="111">
        <v>7931.2</v>
      </c>
      <c r="E113" s="111">
        <v>2228.5</v>
      </c>
      <c r="F113" s="111">
        <v>2067</v>
      </c>
      <c r="G113" s="109">
        <f t="shared" si="12"/>
        <v>0.26061630018156146</v>
      </c>
      <c r="H113" s="111"/>
      <c r="I113" s="109">
        <f t="shared" si="13"/>
        <v>0</v>
      </c>
      <c r="J113" s="111"/>
      <c r="K113" s="111"/>
      <c r="L113" s="109" t="str">
        <f t="shared" si="14"/>
        <v>-</v>
      </c>
      <c r="M113" s="109" t="str">
        <f t="shared" si="15"/>
        <v>-</v>
      </c>
    </row>
    <row r="114" spans="1:13" ht="32.1" customHeight="1">
      <c r="A114" s="110" t="s">
        <v>91</v>
      </c>
      <c r="B114" s="110" t="s">
        <v>44</v>
      </c>
      <c r="C114" s="112" t="s">
        <v>46</v>
      </c>
      <c r="D114" s="111">
        <v>11532.6</v>
      </c>
      <c r="E114" s="111">
        <v>3201.7</v>
      </c>
      <c r="F114" s="111">
        <v>2999.7</v>
      </c>
      <c r="G114" s="109">
        <f t="shared" si="12"/>
        <v>0.26010613391602933</v>
      </c>
      <c r="H114" s="111"/>
      <c r="I114" s="109">
        <f t="shared" si="13"/>
        <v>0</v>
      </c>
      <c r="J114" s="111"/>
      <c r="K114" s="111"/>
      <c r="L114" s="109" t="str">
        <f t="shared" si="14"/>
        <v>-</v>
      </c>
      <c r="M114" s="109" t="str">
        <f t="shared" si="15"/>
        <v>-</v>
      </c>
    </row>
    <row r="115" spans="1:13" ht="32.1" customHeight="1">
      <c r="A115" s="144" t="s">
        <v>92</v>
      </c>
      <c r="B115" s="144"/>
      <c r="C115" s="129" t="s">
        <v>1</v>
      </c>
      <c r="D115" s="108">
        <f>SUM(D118:D120)-D116</f>
        <v>6606.6</v>
      </c>
      <c r="E115" s="108">
        <f>SUM(E118:E120)-E116</f>
        <v>1564.7000000000003</v>
      </c>
      <c r="F115" s="108">
        <f>SUM(F118:F120)-F116</f>
        <v>1564.7000000000003</v>
      </c>
      <c r="G115" s="109">
        <f t="shared" si="12"/>
        <v>0.23683891865710049</v>
      </c>
      <c r="H115" s="108">
        <f>SUM(H118:H120)-H116</f>
        <v>0</v>
      </c>
      <c r="I115" s="109">
        <f t="shared" si="13"/>
        <v>0</v>
      </c>
      <c r="J115" s="108">
        <f>SUM(J118:J120)-J116</f>
        <v>1564.7000000000003</v>
      </c>
      <c r="K115" s="108">
        <f>SUM(K118:K120)-K116</f>
        <v>0</v>
      </c>
      <c r="L115" s="109" t="str">
        <f t="shared" si="14"/>
        <v>-</v>
      </c>
      <c r="M115" s="109">
        <f t="shared" si="15"/>
        <v>0</v>
      </c>
    </row>
    <row r="116" spans="1:13" ht="32.1" customHeight="1">
      <c r="A116" s="144"/>
      <c r="B116" s="144"/>
      <c r="C116" s="129" t="str">
        <f>IF(VALUE(C118)=0,"ВР(ОБ)",IF(VALUE(C118)&gt;540,"ошибка",IF(VALUE(C118)&lt;521,"ошибка",C118&amp;"ОБ")))</f>
        <v>521ОБ</v>
      </c>
      <c r="D116" s="108">
        <f>SUMIF($C118:$C120,$C118,D118:D120)</f>
        <v>6600</v>
      </c>
      <c r="E116" s="108">
        <f>SUMIF($C118:$C120,$C118,E118:E120)</f>
        <v>1563.1</v>
      </c>
      <c r="F116" s="108">
        <f>SUMIF($C118:$C120,$C118,F118:F120)</f>
        <v>1563.1</v>
      </c>
      <c r="G116" s="109">
        <f t="shared" si="12"/>
        <v>0.23683333333333331</v>
      </c>
      <c r="H116" s="108">
        <f>SUMIF($C118:$C120,$C118,H118:H120)</f>
        <v>0</v>
      </c>
      <c r="I116" s="109">
        <f t="shared" si="13"/>
        <v>0</v>
      </c>
      <c r="J116" s="108">
        <f>SUMIF($C118:$C120,$C118,J118:J120)</f>
        <v>1563.1</v>
      </c>
      <c r="K116" s="108">
        <f>SUMIF($C118:$C120,$C118,K118:K120)</f>
        <v>0</v>
      </c>
      <c r="L116" s="109" t="str">
        <f t="shared" si="14"/>
        <v>-</v>
      </c>
      <c r="M116" s="109">
        <f t="shared" si="15"/>
        <v>0</v>
      </c>
    </row>
    <row r="117" spans="1:13" ht="32.1" customHeight="1">
      <c r="A117" s="144"/>
      <c r="B117" s="144"/>
      <c r="C117" s="129" t="s">
        <v>2</v>
      </c>
      <c r="D117" s="109">
        <f>IF(D115&lt;&gt;0,IFERROR(D116/D115,"-"),"-")</f>
        <v>0.99900099900099892</v>
      </c>
      <c r="E117" s="109">
        <f>IF(E115&lt;&gt;0,IFERROR(E116/E115,"-"),"-")</f>
        <v>0.9989774397648109</v>
      </c>
      <c r="F117" s="109">
        <f>IF(F115&lt;&gt;0,IFERROR(F116/F115,"-"),"-")</f>
        <v>0.9989774397648109</v>
      </c>
      <c r="G117" s="109">
        <f t="shared" si="12"/>
        <v>0.99997641720457575</v>
      </c>
      <c r="H117" s="109" t="str">
        <f>IF(H115&lt;&gt;0,IFERROR(H116/H115,"-"),"-")</f>
        <v>-</v>
      </c>
      <c r="I117" s="109" t="str">
        <f t="shared" si="13"/>
        <v>-</v>
      </c>
      <c r="J117" s="109">
        <f>IF(J115&lt;&gt;0,IFERROR(J116/J115,"-"),"-")</f>
        <v>0.9989774397648109</v>
      </c>
      <c r="K117" s="109" t="str">
        <f>IF(K115&lt;&gt;0,IFERROR(K116/K115,"-"),"-")</f>
        <v>-</v>
      </c>
      <c r="L117" s="109" t="str">
        <f t="shared" si="14"/>
        <v>-</v>
      </c>
      <c r="M117" s="109" t="str">
        <f t="shared" si="15"/>
        <v>-</v>
      </c>
    </row>
    <row r="118" spans="1:13" ht="32.1" customHeight="1">
      <c r="A118" s="110" t="s">
        <v>93</v>
      </c>
      <c r="B118" s="110" t="s">
        <v>55</v>
      </c>
      <c r="C118" s="129" t="s">
        <v>38</v>
      </c>
      <c r="D118" s="111">
        <v>6600</v>
      </c>
      <c r="E118" s="111">
        <v>1563.1</v>
      </c>
      <c r="F118" s="111">
        <v>1563.1</v>
      </c>
      <c r="G118" s="109">
        <f t="shared" si="12"/>
        <v>0.23683333333333331</v>
      </c>
      <c r="H118" s="111"/>
      <c r="I118" s="109">
        <f t="shared" si="13"/>
        <v>0</v>
      </c>
      <c r="J118" s="111">
        <v>1563.1</v>
      </c>
      <c r="K118" s="111"/>
      <c r="L118" s="109" t="str">
        <f t="shared" si="14"/>
        <v>-</v>
      </c>
      <c r="M118" s="109">
        <f t="shared" si="15"/>
        <v>0</v>
      </c>
    </row>
    <row r="119" spans="1:13" ht="32.1" customHeight="1">
      <c r="A119" s="110" t="s">
        <v>94</v>
      </c>
      <c r="B119" s="110" t="s">
        <v>55</v>
      </c>
      <c r="C119" s="112" t="s">
        <v>95</v>
      </c>
      <c r="D119" s="111">
        <v>6606.6</v>
      </c>
      <c r="E119" s="111"/>
      <c r="F119" s="111"/>
      <c r="G119" s="109">
        <f t="shared" si="12"/>
        <v>0</v>
      </c>
      <c r="H119" s="111"/>
      <c r="I119" s="109" t="str">
        <f t="shared" si="13"/>
        <v>-</v>
      </c>
      <c r="J119" s="111">
        <v>1564.7</v>
      </c>
      <c r="K119" s="111"/>
      <c r="L119" s="109" t="str">
        <f t="shared" si="14"/>
        <v>-</v>
      </c>
      <c r="M119" s="109">
        <f t="shared" si="15"/>
        <v>0</v>
      </c>
    </row>
    <row r="120" spans="1:13" ht="32.1" customHeight="1">
      <c r="A120" s="110" t="s">
        <v>94</v>
      </c>
      <c r="B120" s="110" t="s">
        <v>55</v>
      </c>
      <c r="C120" s="112" t="s">
        <v>96</v>
      </c>
      <c r="D120" s="111"/>
      <c r="E120" s="111">
        <v>1564.7</v>
      </c>
      <c r="F120" s="111">
        <v>1564.7</v>
      </c>
      <c r="G120" s="109" t="str">
        <f t="shared" si="12"/>
        <v>-</v>
      </c>
      <c r="H120" s="111"/>
      <c r="I120" s="109">
        <f t="shared" si="13"/>
        <v>0</v>
      </c>
      <c r="J120" s="111"/>
      <c r="K120" s="111"/>
      <c r="L120" s="109" t="str">
        <f t="shared" si="14"/>
        <v>-</v>
      </c>
      <c r="M120" s="109" t="str">
        <f t="shared" si="15"/>
        <v>-</v>
      </c>
    </row>
    <row r="121" spans="1:13" ht="32.1" customHeight="1">
      <c r="A121" s="144" t="s">
        <v>97</v>
      </c>
      <c r="B121" s="144"/>
      <c r="C121" s="129" t="s">
        <v>1</v>
      </c>
      <c r="D121" s="108">
        <f>SUM(D124:D126)-D122</f>
        <v>5027.1000000000004</v>
      </c>
      <c r="E121" s="108">
        <f>SUM(E124:E126)-E122</f>
        <v>6554.2000000000007</v>
      </c>
      <c r="F121" s="108">
        <f>SUM(F124:F126)-F122</f>
        <v>6395.7999999999993</v>
      </c>
      <c r="G121" s="109">
        <f t="shared" si="12"/>
        <v>1.2722643273457857</v>
      </c>
      <c r="H121" s="108">
        <f>SUM(H124:H126)-H122</f>
        <v>4600</v>
      </c>
      <c r="I121" s="109">
        <f t="shared" si="13"/>
        <v>0.71922198943056392</v>
      </c>
      <c r="J121" s="108">
        <f>SUM(J124:J126)-J122</f>
        <v>435</v>
      </c>
      <c r="K121" s="108">
        <f>SUM(K124:K126)-K122</f>
        <v>0</v>
      </c>
      <c r="L121" s="109">
        <f t="shared" si="14"/>
        <v>0</v>
      </c>
      <c r="M121" s="109">
        <f t="shared" si="15"/>
        <v>0</v>
      </c>
    </row>
    <row r="122" spans="1:13" ht="32.1" customHeight="1">
      <c r="A122" s="144"/>
      <c r="B122" s="144"/>
      <c r="C122" s="129" t="str">
        <f>IF(VALUE(C124)=0,"ВР(ОБ)",IF(VALUE(C124)&gt;540,"ошибка",IF(VALUE(C124)&lt;521,"ошибка",C124&amp;"ОБ")))</f>
        <v>521ОБ</v>
      </c>
      <c r="D122" s="108">
        <f>SUMIF($C124:$C126,$C124,D124:D126)</f>
        <v>2196.6</v>
      </c>
      <c r="E122" s="108">
        <f>SUMIF($C124:$C126,$C124,E124:E126)</f>
        <v>2300</v>
      </c>
      <c r="F122" s="108">
        <f>SUMIF($C124:$C126,$C124,F124:F126)</f>
        <v>2141.6</v>
      </c>
      <c r="G122" s="109">
        <f t="shared" si="12"/>
        <v>0.97496130383319679</v>
      </c>
      <c r="H122" s="108">
        <f>SUMIF($C124:$C126,$C124,H124:H126)</f>
        <v>2300</v>
      </c>
      <c r="I122" s="109">
        <f t="shared" si="13"/>
        <v>1.0739633918565559</v>
      </c>
      <c r="J122" s="108">
        <f>SUMIF($C124:$C126,$C124,J124:J126)</f>
        <v>0</v>
      </c>
      <c r="K122" s="108">
        <f>SUMIF($C124:$C126,$C124,K124:K126)</f>
        <v>0</v>
      </c>
      <c r="L122" s="109">
        <f t="shared" si="14"/>
        <v>0</v>
      </c>
      <c r="M122" s="109" t="str">
        <f t="shared" si="15"/>
        <v>-</v>
      </c>
    </row>
    <row r="123" spans="1:13" ht="32.1" customHeight="1">
      <c r="A123" s="144"/>
      <c r="B123" s="144"/>
      <c r="C123" s="129" t="s">
        <v>2</v>
      </c>
      <c r="D123" s="109">
        <f>IF(D121&lt;&gt;0,IFERROR(D122/D121,"-"),"-")</f>
        <v>0.43695172166855639</v>
      </c>
      <c r="E123" s="109">
        <f>IF(E121&lt;&gt;0,IFERROR(E122/E121,"-"),"-")</f>
        <v>0.35092002075005335</v>
      </c>
      <c r="F123" s="109">
        <f>IF(F121&lt;&gt;0,IFERROR(F122/F121,"-"),"-")</f>
        <v>0.33484474186184687</v>
      </c>
      <c r="G123" s="109">
        <f t="shared" si="12"/>
        <v>0.766319767738182</v>
      </c>
      <c r="H123" s="109">
        <f>IF(H121&lt;&gt;0,IFERROR(H122/H121,"-"),"-")</f>
        <v>0.5</v>
      </c>
      <c r="I123" s="109">
        <f t="shared" si="13"/>
        <v>1.4932293612252521</v>
      </c>
      <c r="J123" s="109">
        <f>IF(J121&lt;&gt;0,IFERROR(J122/J121,"-"),"-")</f>
        <v>0</v>
      </c>
      <c r="K123" s="109" t="str">
        <f>IF(K121&lt;&gt;0,IFERROR(K122/K121,"-"),"-")</f>
        <v>-</v>
      </c>
      <c r="L123" s="109" t="str">
        <f t="shared" si="14"/>
        <v>-</v>
      </c>
      <c r="M123" s="109" t="str">
        <f t="shared" si="15"/>
        <v>-</v>
      </c>
    </row>
    <row r="124" spans="1:13" ht="32.1" customHeight="1">
      <c r="A124" s="110" t="s">
        <v>98</v>
      </c>
      <c r="B124" s="110" t="s">
        <v>44</v>
      </c>
      <c r="C124" s="129" t="s">
        <v>38</v>
      </c>
      <c r="D124" s="111">
        <v>2196.6</v>
      </c>
      <c r="E124" s="111">
        <v>2300</v>
      </c>
      <c r="F124" s="111">
        <v>2141.6</v>
      </c>
      <c r="G124" s="109">
        <f t="shared" si="12"/>
        <v>0.97496130383319679</v>
      </c>
      <c r="H124" s="111">
        <v>2300</v>
      </c>
      <c r="I124" s="109">
        <f t="shared" si="13"/>
        <v>1.0739633918565559</v>
      </c>
      <c r="J124" s="111"/>
      <c r="K124" s="111"/>
      <c r="L124" s="109">
        <f t="shared" si="14"/>
        <v>0</v>
      </c>
      <c r="M124" s="109" t="str">
        <f t="shared" si="15"/>
        <v>-</v>
      </c>
    </row>
    <row r="125" spans="1:13" ht="32.1" customHeight="1">
      <c r="A125" s="110" t="s">
        <v>99</v>
      </c>
      <c r="B125" s="110" t="s">
        <v>44</v>
      </c>
      <c r="C125" s="112" t="s">
        <v>46</v>
      </c>
      <c r="D125" s="111">
        <v>5027.1000000000004</v>
      </c>
      <c r="E125" s="111">
        <v>6554.2</v>
      </c>
      <c r="F125" s="111">
        <v>6395.8</v>
      </c>
      <c r="G125" s="109">
        <f t="shared" si="12"/>
        <v>1.2722643273457859</v>
      </c>
      <c r="H125" s="111">
        <v>4600</v>
      </c>
      <c r="I125" s="109">
        <f t="shared" si="13"/>
        <v>0.71922198943056381</v>
      </c>
      <c r="J125" s="111">
        <v>435</v>
      </c>
      <c r="K125" s="111"/>
      <c r="L125" s="109">
        <f t="shared" si="14"/>
        <v>0</v>
      </c>
      <c r="M125" s="109">
        <f t="shared" si="15"/>
        <v>0</v>
      </c>
    </row>
    <row r="126" spans="1:13" ht="32.1" customHeight="1">
      <c r="A126" s="110" t="s">
        <v>99</v>
      </c>
      <c r="B126" s="110" t="s">
        <v>44</v>
      </c>
      <c r="C126" s="112" t="s">
        <v>58</v>
      </c>
      <c r="D126" s="111"/>
      <c r="E126" s="111"/>
      <c r="F126" s="111"/>
      <c r="G126" s="109" t="str">
        <f t="shared" si="12"/>
        <v>-</v>
      </c>
      <c r="H126" s="111"/>
      <c r="I126" s="109" t="str">
        <f t="shared" si="13"/>
        <v>-</v>
      </c>
      <c r="J126" s="111"/>
      <c r="K126" s="111"/>
      <c r="L126" s="109" t="str">
        <f t="shared" si="14"/>
        <v>-</v>
      </c>
      <c r="M126" s="109" t="str">
        <f t="shared" si="15"/>
        <v>-</v>
      </c>
    </row>
    <row r="127" spans="1:13" ht="32.1" customHeight="1">
      <c r="A127" s="144" t="s">
        <v>100</v>
      </c>
      <c r="B127" s="144"/>
      <c r="C127" s="129" t="s">
        <v>1</v>
      </c>
      <c r="D127" s="108">
        <f>SUM(D130:D131)-D128</f>
        <v>81</v>
      </c>
      <c r="E127" s="108">
        <f>SUM(E130:E131)-E128</f>
        <v>0</v>
      </c>
      <c r="F127" s="108">
        <f>SUM(F130:F131)-F128</f>
        <v>0</v>
      </c>
      <c r="G127" s="109">
        <f t="shared" si="12"/>
        <v>0</v>
      </c>
      <c r="H127" s="108">
        <f>SUM(H130:H131)-H128</f>
        <v>0</v>
      </c>
      <c r="I127" s="109" t="str">
        <f t="shared" si="13"/>
        <v>-</v>
      </c>
      <c r="J127" s="108">
        <f>SUM(J130:J131)-J128</f>
        <v>0</v>
      </c>
      <c r="K127" s="108">
        <f>SUM(K130:K131)-K128</f>
        <v>0</v>
      </c>
      <c r="L127" s="109" t="str">
        <f t="shared" si="14"/>
        <v>-</v>
      </c>
      <c r="M127" s="109" t="str">
        <f t="shared" si="15"/>
        <v>-</v>
      </c>
    </row>
    <row r="128" spans="1:13" ht="32.1" customHeight="1">
      <c r="A128" s="144"/>
      <c r="B128" s="144"/>
      <c r="C128" s="129" t="str">
        <f>IF(VALUE(C130)=0,"ВР(ОБ)",IF(VALUE(C130)&gt;540,"ошибка",IF(VALUE(C130)&lt;521,"ошибка",C130&amp;"ОБ")))</f>
        <v>521ОБ</v>
      </c>
      <c r="D128" s="108">
        <f>SUMIF($C130:$C131,$C130,D130:D131)</f>
        <v>81</v>
      </c>
      <c r="E128" s="108">
        <f>SUMIF($C130:$C131,$C130,E130:E131)</f>
        <v>0</v>
      </c>
      <c r="F128" s="108">
        <f>SUMIF($C130:$C131,$C130,F130:F131)</f>
        <v>0</v>
      </c>
      <c r="G128" s="109">
        <f t="shared" si="12"/>
        <v>0</v>
      </c>
      <c r="H128" s="108">
        <f>SUMIF($C130:$C131,$C130,H130:H131)</f>
        <v>0</v>
      </c>
      <c r="I128" s="109" t="str">
        <f t="shared" si="13"/>
        <v>-</v>
      </c>
      <c r="J128" s="108">
        <f>SUMIF($C130:$C131,$C130,J130:J131)</f>
        <v>0</v>
      </c>
      <c r="K128" s="108">
        <f>SUMIF($C130:$C131,$C130,K130:K131)</f>
        <v>0</v>
      </c>
      <c r="L128" s="109" t="str">
        <f t="shared" si="14"/>
        <v>-</v>
      </c>
      <c r="M128" s="109" t="str">
        <f t="shared" si="15"/>
        <v>-</v>
      </c>
    </row>
    <row r="129" spans="1:13" ht="32.1" customHeight="1">
      <c r="A129" s="144"/>
      <c r="B129" s="144"/>
      <c r="C129" s="129" t="s">
        <v>2</v>
      </c>
      <c r="D129" s="109">
        <f>IF(D127&lt;&gt;0,IFERROR(D128/D127,"-"),"-")</f>
        <v>1</v>
      </c>
      <c r="E129" s="109" t="str">
        <f>IF(E127&lt;&gt;0,IFERROR(E128/E127,"-"),"-")</f>
        <v>-</v>
      </c>
      <c r="F129" s="109" t="str">
        <f>IF(F127&lt;&gt;0,IFERROR(F128/F127,"-"),"-")</f>
        <v>-</v>
      </c>
      <c r="G129" s="109" t="str">
        <f t="shared" si="12"/>
        <v>-</v>
      </c>
      <c r="H129" s="109" t="str">
        <f>IF(H127&lt;&gt;0,IFERROR(H128/H127,"-"),"-")</f>
        <v>-</v>
      </c>
      <c r="I129" s="109" t="str">
        <f t="shared" si="13"/>
        <v>-</v>
      </c>
      <c r="J129" s="109" t="str">
        <f>IF(J127&lt;&gt;0,IFERROR(J128/J127,"-"),"-")</f>
        <v>-</v>
      </c>
      <c r="K129" s="109" t="str">
        <f>IF(K127&lt;&gt;0,IFERROR(K128/K127,"-"),"-")</f>
        <v>-</v>
      </c>
      <c r="L129" s="109" t="str">
        <f t="shared" si="14"/>
        <v>-</v>
      </c>
      <c r="M129" s="109" t="str">
        <f t="shared" si="15"/>
        <v>-</v>
      </c>
    </row>
    <row r="130" spans="1:13" ht="32.1" customHeight="1">
      <c r="A130" s="110" t="s">
        <v>101</v>
      </c>
      <c r="B130" s="110" t="s">
        <v>102</v>
      </c>
      <c r="C130" s="129" t="s">
        <v>38</v>
      </c>
      <c r="D130" s="111">
        <v>81</v>
      </c>
      <c r="E130" s="111"/>
      <c r="F130" s="111"/>
      <c r="G130" s="109">
        <f t="shared" si="12"/>
        <v>0</v>
      </c>
      <c r="H130" s="111"/>
      <c r="I130" s="109" t="str">
        <f t="shared" si="13"/>
        <v>-</v>
      </c>
      <c r="J130" s="111"/>
      <c r="K130" s="111"/>
      <c r="L130" s="109" t="str">
        <f t="shared" si="14"/>
        <v>-</v>
      </c>
      <c r="M130" s="109" t="str">
        <f t="shared" si="15"/>
        <v>-</v>
      </c>
    </row>
    <row r="131" spans="1:13" ht="32.1" customHeight="1">
      <c r="A131" s="110" t="s">
        <v>103</v>
      </c>
      <c r="B131" s="110" t="s">
        <v>102</v>
      </c>
      <c r="C131" s="112" t="s">
        <v>104</v>
      </c>
      <c r="D131" s="111">
        <v>81</v>
      </c>
      <c r="E131" s="111"/>
      <c r="F131" s="111"/>
      <c r="G131" s="109">
        <f t="shared" si="12"/>
        <v>0</v>
      </c>
      <c r="H131" s="111"/>
      <c r="I131" s="109" t="str">
        <f t="shared" si="13"/>
        <v>-</v>
      </c>
      <c r="J131" s="111"/>
      <c r="K131" s="111"/>
      <c r="L131" s="109" t="str">
        <f t="shared" si="14"/>
        <v>-</v>
      </c>
      <c r="M131" s="109" t="str">
        <f t="shared" si="15"/>
        <v>-</v>
      </c>
    </row>
    <row r="132" spans="1:13" ht="32.1" customHeight="1">
      <c r="A132" s="144" t="s">
        <v>105</v>
      </c>
      <c r="B132" s="144"/>
      <c r="C132" s="129" t="s">
        <v>1</v>
      </c>
      <c r="D132" s="108">
        <f>SUM(D135:D136)-D133</f>
        <v>6363</v>
      </c>
      <c r="E132" s="108">
        <f>SUM(E135:E136)-E133</f>
        <v>756</v>
      </c>
      <c r="F132" s="108">
        <f>SUM(F135:F136)-F133</f>
        <v>756</v>
      </c>
      <c r="G132" s="109">
        <f t="shared" si="12"/>
        <v>0.11881188118811881</v>
      </c>
      <c r="H132" s="108">
        <f>SUM(H135:H136)-H133</f>
        <v>5098.8</v>
      </c>
      <c r="I132" s="109">
        <f t="shared" si="13"/>
        <v>6.7444444444444445</v>
      </c>
      <c r="J132" s="108">
        <f>SUM(J135:J136)-J133</f>
        <v>0</v>
      </c>
      <c r="K132" s="108">
        <f>SUM(K135:K136)-K133</f>
        <v>945</v>
      </c>
      <c r="L132" s="109">
        <f t="shared" si="14"/>
        <v>0.18533772652388797</v>
      </c>
      <c r="M132" s="109" t="str">
        <f t="shared" si="15"/>
        <v>-</v>
      </c>
    </row>
    <row r="133" spans="1:13" ht="32.1" customHeight="1">
      <c r="A133" s="144"/>
      <c r="B133" s="144"/>
      <c r="C133" s="129" t="str">
        <f>IF(VALUE(C135)=0,"ВР(ОБ)",IF(VALUE(C135)&gt;540,"ошибка",IF(VALUE(C135)&lt;521,"ошибка",C135&amp;"ОБ")))</f>
        <v>521ОБ</v>
      </c>
      <c r="D133" s="108">
        <f>SUMIF($C135:$C136,$C135,D135:D136)</f>
        <v>3854.4</v>
      </c>
      <c r="E133" s="108">
        <f>SUMIF($C135:$C136,$C135,E135:E136)</f>
        <v>604.79999999999995</v>
      </c>
      <c r="F133" s="108">
        <f>SUMIF($C135:$C136,$C135,F135:F136)</f>
        <v>604.79999999999995</v>
      </c>
      <c r="G133" s="109">
        <f t="shared" si="12"/>
        <v>0.1569115815691158</v>
      </c>
      <c r="H133" s="108">
        <f>SUMIF($C135:$C136,$C135,H135:H136)</f>
        <v>1360.8</v>
      </c>
      <c r="I133" s="109">
        <f t="shared" si="13"/>
        <v>2.25</v>
      </c>
      <c r="J133" s="108">
        <f>SUMIF($C135:$C136,$C135,J135:J136)</f>
        <v>0</v>
      </c>
      <c r="K133" s="108">
        <f>SUMIF($C135:$C136,$C135,K135:K136)</f>
        <v>756</v>
      </c>
      <c r="L133" s="109">
        <f t="shared" si="14"/>
        <v>0.55555555555555558</v>
      </c>
      <c r="M133" s="109" t="str">
        <f t="shared" si="15"/>
        <v>-</v>
      </c>
    </row>
    <row r="134" spans="1:13" ht="32.1" customHeight="1">
      <c r="A134" s="144"/>
      <c r="B134" s="144"/>
      <c r="C134" s="129" t="s">
        <v>2</v>
      </c>
      <c r="D134" s="109">
        <f>IF(D132&lt;&gt;0,IFERROR(D133/D132,"-"),"-")</f>
        <v>0.60575200377180571</v>
      </c>
      <c r="E134" s="109">
        <f>IF(E132&lt;&gt;0,IFERROR(E133/E132,"-"),"-")</f>
        <v>0.79999999999999993</v>
      </c>
      <c r="F134" s="109">
        <f>IF(F132&lt;&gt;0,IFERROR(F133/F132,"-"),"-")</f>
        <v>0.79999999999999993</v>
      </c>
      <c r="G134" s="109">
        <f t="shared" si="12"/>
        <v>1.3206724782067247</v>
      </c>
      <c r="H134" s="109">
        <f>IF(H132&lt;&gt;0,IFERROR(H133/H132,"-"),"-")</f>
        <v>0.26688632619439867</v>
      </c>
      <c r="I134" s="109">
        <f t="shared" si="13"/>
        <v>0.33360790774299837</v>
      </c>
      <c r="J134" s="109" t="str">
        <f>IF(J132&lt;&gt;0,IFERROR(J133/J132,"-"),"-")</f>
        <v>-</v>
      </c>
      <c r="K134" s="109">
        <f>IF(K132&lt;&gt;0,IFERROR(K133/K132,"-"),"-")</f>
        <v>0.8</v>
      </c>
      <c r="L134" s="109">
        <f t="shared" si="14"/>
        <v>2.9975308641975311</v>
      </c>
      <c r="M134" s="109" t="str">
        <f t="shared" si="15"/>
        <v>-</v>
      </c>
    </row>
    <row r="135" spans="1:13" ht="32.1" customHeight="1">
      <c r="A135" s="110" t="s">
        <v>106</v>
      </c>
      <c r="B135" s="110" t="s">
        <v>102</v>
      </c>
      <c r="C135" s="129" t="s">
        <v>38</v>
      </c>
      <c r="D135" s="111">
        <v>3854.4</v>
      </c>
      <c r="E135" s="111">
        <v>604.79999999999995</v>
      </c>
      <c r="F135" s="111">
        <v>604.79999999999995</v>
      </c>
      <c r="G135" s="109">
        <f t="shared" si="12"/>
        <v>0.1569115815691158</v>
      </c>
      <c r="H135" s="111">
        <v>1360.8</v>
      </c>
      <c r="I135" s="109">
        <f t="shared" si="13"/>
        <v>2.25</v>
      </c>
      <c r="J135" s="111"/>
      <c r="K135" s="111">
        <v>756</v>
      </c>
      <c r="L135" s="109">
        <f t="shared" si="14"/>
        <v>0.55555555555555558</v>
      </c>
      <c r="M135" s="109" t="str">
        <f t="shared" si="15"/>
        <v>-</v>
      </c>
    </row>
    <row r="136" spans="1:13" ht="32.1" customHeight="1">
      <c r="A136" s="110" t="s">
        <v>107</v>
      </c>
      <c r="B136" s="110" t="s">
        <v>102</v>
      </c>
      <c r="C136" s="112" t="s">
        <v>88</v>
      </c>
      <c r="D136" s="111">
        <v>6363</v>
      </c>
      <c r="E136" s="111">
        <v>756</v>
      </c>
      <c r="F136" s="111">
        <v>756</v>
      </c>
      <c r="G136" s="109">
        <f t="shared" si="12"/>
        <v>0.11881188118811881</v>
      </c>
      <c r="H136" s="111">
        <v>5098.8</v>
      </c>
      <c r="I136" s="109">
        <f t="shared" si="13"/>
        <v>6.7444444444444445</v>
      </c>
      <c r="J136" s="111"/>
      <c r="K136" s="111">
        <v>945</v>
      </c>
      <c r="L136" s="109">
        <f t="shared" si="14"/>
        <v>0.18533772652388797</v>
      </c>
      <c r="M136" s="109" t="str">
        <f t="shared" si="15"/>
        <v>-</v>
      </c>
    </row>
    <row r="137" spans="1:13" ht="32.1" customHeight="1">
      <c r="A137" s="144" t="s">
        <v>108</v>
      </c>
      <c r="B137" s="144"/>
      <c r="C137" s="129" t="s">
        <v>1</v>
      </c>
      <c r="D137" s="108">
        <f>SUM(D140:D141)-D138</f>
        <v>587.20000000000005</v>
      </c>
      <c r="E137" s="108">
        <f>SUM(E140:E141)-E138</f>
        <v>0</v>
      </c>
      <c r="F137" s="108">
        <f>SUM(F140:F141)-F138</f>
        <v>0</v>
      </c>
      <c r="G137" s="109">
        <f t="shared" si="12"/>
        <v>0</v>
      </c>
      <c r="H137" s="108">
        <f>SUM(H140:H141)-H138</f>
        <v>0</v>
      </c>
      <c r="I137" s="109" t="str">
        <f t="shared" si="13"/>
        <v>-</v>
      </c>
      <c r="J137" s="108">
        <f>SUM(J140:J141)-J138</f>
        <v>0</v>
      </c>
      <c r="K137" s="108">
        <f>SUM(K140:K141)-K138</f>
        <v>0</v>
      </c>
      <c r="L137" s="109" t="str">
        <f t="shared" si="14"/>
        <v>-</v>
      </c>
      <c r="M137" s="109" t="str">
        <f t="shared" si="15"/>
        <v>-</v>
      </c>
    </row>
    <row r="138" spans="1:13" ht="32.1" customHeight="1">
      <c r="A138" s="144"/>
      <c r="B138" s="144"/>
      <c r="C138" s="129" t="str">
        <f>IF(VALUE(C140)=0,"ВР(ОБ)",IF(VALUE(C140)&gt;540,"ошибка",IF(VALUE(C140)&lt;521,"ошибка",C140&amp;"ОБ")))</f>
        <v>521ОБ</v>
      </c>
      <c r="D138" s="108">
        <f>SUMIF($C140:$C141,$C140,D140:D141)</f>
        <v>585.79999999999995</v>
      </c>
      <c r="E138" s="108">
        <f>SUMIF($C140:$C141,$C140,E140:E141)</f>
        <v>0</v>
      </c>
      <c r="F138" s="108">
        <f>SUMIF($C140:$C141,$C140,F140:F141)</f>
        <v>0</v>
      </c>
      <c r="G138" s="109">
        <f t="shared" si="12"/>
        <v>0</v>
      </c>
      <c r="H138" s="108">
        <f>SUMIF($C140:$C141,$C140,H140:H141)</f>
        <v>0</v>
      </c>
      <c r="I138" s="109" t="str">
        <f t="shared" si="13"/>
        <v>-</v>
      </c>
      <c r="J138" s="108">
        <f>SUMIF($C140:$C141,$C140,J140:J141)</f>
        <v>0</v>
      </c>
      <c r="K138" s="108">
        <f>SUMIF($C140:$C141,$C140,K140:K141)</f>
        <v>0</v>
      </c>
      <c r="L138" s="109" t="str">
        <f t="shared" si="14"/>
        <v>-</v>
      </c>
      <c r="M138" s="109" t="str">
        <f t="shared" si="15"/>
        <v>-</v>
      </c>
    </row>
    <row r="139" spans="1:13" ht="32.1" customHeight="1">
      <c r="A139" s="144"/>
      <c r="B139" s="144"/>
      <c r="C139" s="129" t="s">
        <v>2</v>
      </c>
      <c r="D139" s="109">
        <f>IF(D137&lt;&gt;0,IFERROR(D138/D137,"-"),"-")</f>
        <v>0.99761580381471371</v>
      </c>
      <c r="E139" s="109" t="str">
        <f>IF(E137&lt;&gt;0,IFERROR(E138/E137,"-"),"-")</f>
        <v>-</v>
      </c>
      <c r="F139" s="109" t="str">
        <f>IF(F137&lt;&gt;0,IFERROR(F138/F137,"-"),"-")</f>
        <v>-</v>
      </c>
      <c r="G139" s="109" t="str">
        <f t="shared" si="12"/>
        <v>-</v>
      </c>
      <c r="H139" s="109" t="str">
        <f>IF(H137&lt;&gt;0,IFERROR(H138/H137,"-"),"-")</f>
        <v>-</v>
      </c>
      <c r="I139" s="109" t="str">
        <f t="shared" si="13"/>
        <v>-</v>
      </c>
      <c r="J139" s="109" t="str">
        <f>IF(J137&lt;&gt;0,IFERROR(J138/J137,"-"),"-")</f>
        <v>-</v>
      </c>
      <c r="K139" s="109" t="str">
        <f>IF(K137&lt;&gt;0,IFERROR(K138/K137,"-"),"-")</f>
        <v>-</v>
      </c>
      <c r="L139" s="109" t="str">
        <f t="shared" si="14"/>
        <v>-</v>
      </c>
      <c r="M139" s="109" t="str">
        <f t="shared" si="15"/>
        <v>-</v>
      </c>
    </row>
    <row r="140" spans="1:13" ht="32.1" customHeight="1">
      <c r="A140" s="110" t="s">
        <v>66</v>
      </c>
      <c r="B140" s="110" t="s">
        <v>63</v>
      </c>
      <c r="C140" s="129" t="s">
        <v>38</v>
      </c>
      <c r="D140" s="111">
        <v>585.79999999999995</v>
      </c>
      <c r="E140" s="111"/>
      <c r="F140" s="111"/>
      <c r="G140" s="109">
        <f t="shared" si="12"/>
        <v>0</v>
      </c>
      <c r="H140" s="111"/>
      <c r="I140" s="109" t="str">
        <f t="shared" si="13"/>
        <v>-</v>
      </c>
      <c r="J140" s="111"/>
      <c r="K140" s="111"/>
      <c r="L140" s="109" t="str">
        <f t="shared" si="14"/>
        <v>-</v>
      </c>
      <c r="M140" s="109" t="str">
        <f t="shared" si="15"/>
        <v>-</v>
      </c>
    </row>
    <row r="141" spans="1:13" ht="32.1" customHeight="1">
      <c r="A141" s="110" t="s">
        <v>49</v>
      </c>
      <c r="B141" s="110" t="s">
        <v>63</v>
      </c>
      <c r="C141" s="112" t="s">
        <v>40</v>
      </c>
      <c r="D141" s="111">
        <v>587.20000000000005</v>
      </c>
      <c r="E141" s="111"/>
      <c r="F141" s="111"/>
      <c r="G141" s="109">
        <f t="shared" si="12"/>
        <v>0</v>
      </c>
      <c r="H141" s="111"/>
      <c r="I141" s="109" t="str">
        <f t="shared" si="13"/>
        <v>-</v>
      </c>
      <c r="J141" s="111"/>
      <c r="K141" s="111"/>
      <c r="L141" s="109" t="str">
        <f t="shared" si="14"/>
        <v>-</v>
      </c>
      <c r="M141" s="109" t="str">
        <f t="shared" si="15"/>
        <v>-</v>
      </c>
    </row>
    <row r="142" spans="1:13" ht="32.1" customHeight="1">
      <c r="A142" s="144" t="s">
        <v>108</v>
      </c>
      <c r="B142" s="144"/>
      <c r="C142" s="129" t="s">
        <v>1</v>
      </c>
      <c r="D142" s="108">
        <f>SUM(D145:D147)-D143</f>
        <v>6760.4000000000015</v>
      </c>
      <c r="E142" s="108">
        <f>SUM(E145:E147)-E143</f>
        <v>0</v>
      </c>
      <c r="F142" s="108">
        <f>SUM(F145:F147)-F143</f>
        <v>0</v>
      </c>
      <c r="G142" s="109">
        <f t="shared" si="12"/>
        <v>0</v>
      </c>
      <c r="H142" s="108">
        <f>SUM(H145:H147)-H143</f>
        <v>0</v>
      </c>
      <c r="I142" s="109" t="str">
        <f t="shared" si="13"/>
        <v>-</v>
      </c>
      <c r="J142" s="108">
        <f>SUM(J145:J147)-J143</f>
        <v>0</v>
      </c>
      <c r="K142" s="108">
        <f>SUM(K145:K147)-K143</f>
        <v>0</v>
      </c>
      <c r="L142" s="109" t="str">
        <f t="shared" si="14"/>
        <v>-</v>
      </c>
      <c r="M142" s="109" t="str">
        <f t="shared" si="15"/>
        <v>-</v>
      </c>
    </row>
    <row r="143" spans="1:13" ht="32.1" customHeight="1">
      <c r="A143" s="144"/>
      <c r="B143" s="144"/>
      <c r="C143" s="129" t="str">
        <f>IF(VALUE(C145)=0,"ВР(ОБ)",IF(VALUE(C145)&gt;540,"ошибка",IF(VALUE(C145)&lt;521,"ошибка",C145&amp;"ОБ")))</f>
        <v>521ОБ</v>
      </c>
      <c r="D143" s="108">
        <f>SUMIF($C145:$C147,$C145,D145:D147)</f>
        <v>6753.6</v>
      </c>
      <c r="E143" s="108">
        <f>SUMIF($C145:$C147,$C145,E145:E147)</f>
        <v>0</v>
      </c>
      <c r="F143" s="108">
        <f>SUMIF($C145:$C147,$C145,F145:F147)</f>
        <v>0</v>
      </c>
      <c r="G143" s="109">
        <f t="shared" si="12"/>
        <v>0</v>
      </c>
      <c r="H143" s="108">
        <f>SUMIF($C145:$C147,$C145,H145:H147)</f>
        <v>0</v>
      </c>
      <c r="I143" s="109" t="str">
        <f t="shared" si="13"/>
        <v>-</v>
      </c>
      <c r="J143" s="108">
        <f>SUMIF($C145:$C147,$C145,J145:J147)</f>
        <v>0</v>
      </c>
      <c r="K143" s="108">
        <f>SUMIF($C145:$C147,$C145,K145:K147)</f>
        <v>0</v>
      </c>
      <c r="L143" s="109" t="str">
        <f t="shared" si="14"/>
        <v>-</v>
      </c>
      <c r="M143" s="109" t="str">
        <f t="shared" si="15"/>
        <v>-</v>
      </c>
    </row>
    <row r="144" spans="1:13" ht="32.1" customHeight="1">
      <c r="A144" s="144"/>
      <c r="B144" s="144"/>
      <c r="C144" s="129" t="s">
        <v>2</v>
      </c>
      <c r="D144" s="109">
        <f>IF(D142&lt;&gt;0,IFERROR(D143/D142,"-"),"-")</f>
        <v>0.9989941423584402</v>
      </c>
      <c r="E144" s="109" t="str">
        <f>IF(E142&lt;&gt;0,IFERROR(E143/E142,"-"),"-")</f>
        <v>-</v>
      </c>
      <c r="F144" s="109" t="str">
        <f>IF(F142&lt;&gt;0,IFERROR(F143/F142,"-"),"-")</f>
        <v>-</v>
      </c>
      <c r="G144" s="109" t="str">
        <f t="shared" si="12"/>
        <v>-</v>
      </c>
      <c r="H144" s="109" t="str">
        <f>IF(H142&lt;&gt;0,IFERROR(H143/H142,"-"),"-")</f>
        <v>-</v>
      </c>
      <c r="I144" s="109" t="str">
        <f t="shared" si="13"/>
        <v>-</v>
      </c>
      <c r="J144" s="109" t="str">
        <f>IF(J142&lt;&gt;0,IFERROR(J143/J142,"-"),"-")</f>
        <v>-</v>
      </c>
      <c r="K144" s="109" t="str">
        <f>IF(K142&lt;&gt;0,IFERROR(K143/K142,"-"),"-")</f>
        <v>-</v>
      </c>
      <c r="L144" s="109" t="str">
        <f t="shared" si="14"/>
        <v>-</v>
      </c>
      <c r="M144" s="109" t="str">
        <f t="shared" si="15"/>
        <v>-</v>
      </c>
    </row>
    <row r="145" spans="1:13" ht="32.1" customHeight="1">
      <c r="A145" s="110" t="s">
        <v>66</v>
      </c>
      <c r="B145" s="110" t="s">
        <v>55</v>
      </c>
      <c r="C145" s="129" t="s">
        <v>38</v>
      </c>
      <c r="D145" s="111">
        <v>6753.6</v>
      </c>
      <c r="E145" s="111"/>
      <c r="F145" s="111"/>
      <c r="G145" s="109">
        <f t="shared" si="12"/>
        <v>0</v>
      </c>
      <c r="H145" s="111"/>
      <c r="I145" s="109" t="str">
        <f t="shared" si="13"/>
        <v>-</v>
      </c>
      <c r="J145" s="111"/>
      <c r="K145" s="111"/>
      <c r="L145" s="109" t="str">
        <f t="shared" si="14"/>
        <v>-</v>
      </c>
      <c r="M145" s="109" t="str">
        <f t="shared" si="15"/>
        <v>-</v>
      </c>
    </row>
    <row r="146" spans="1:13" ht="32.1" customHeight="1">
      <c r="A146" s="110" t="s">
        <v>49</v>
      </c>
      <c r="B146" s="110" t="s">
        <v>55</v>
      </c>
      <c r="C146" s="112" t="s">
        <v>96</v>
      </c>
      <c r="D146" s="111">
        <v>3156.8</v>
      </c>
      <c r="E146" s="111"/>
      <c r="F146" s="111"/>
      <c r="G146" s="109">
        <f t="shared" si="12"/>
        <v>0</v>
      </c>
      <c r="H146" s="111"/>
      <c r="I146" s="109" t="str">
        <f t="shared" si="13"/>
        <v>-</v>
      </c>
      <c r="J146" s="111"/>
      <c r="K146" s="111"/>
      <c r="L146" s="109" t="str">
        <f t="shared" si="14"/>
        <v>-</v>
      </c>
      <c r="M146" s="109" t="str">
        <f t="shared" si="15"/>
        <v>-</v>
      </c>
    </row>
    <row r="147" spans="1:13" ht="32.1" customHeight="1">
      <c r="A147" s="110" t="s">
        <v>49</v>
      </c>
      <c r="B147" s="110" t="s">
        <v>55</v>
      </c>
      <c r="C147" s="112" t="s">
        <v>95</v>
      </c>
      <c r="D147" s="111">
        <v>3603.6</v>
      </c>
      <c r="E147" s="111"/>
      <c r="F147" s="111"/>
      <c r="G147" s="109">
        <f t="shared" si="12"/>
        <v>0</v>
      </c>
      <c r="H147" s="111"/>
      <c r="I147" s="109" t="str">
        <f t="shared" si="13"/>
        <v>-</v>
      </c>
      <c r="J147" s="111"/>
      <c r="K147" s="111"/>
      <c r="L147" s="109" t="str">
        <f t="shared" si="14"/>
        <v>-</v>
      </c>
      <c r="M147" s="109" t="str">
        <f t="shared" si="15"/>
        <v>-</v>
      </c>
    </row>
    <row r="148" spans="1:13" ht="32.1" customHeight="1">
      <c r="A148" s="144" t="s">
        <v>109</v>
      </c>
      <c r="B148" s="144"/>
      <c r="C148" s="129" t="s">
        <v>1</v>
      </c>
      <c r="D148" s="108">
        <f>SUM(D151:D158)-D149</f>
        <v>12536.800000000003</v>
      </c>
      <c r="E148" s="108">
        <f>SUM(E151:E158)-E149</f>
        <v>0</v>
      </c>
      <c r="F148" s="108">
        <f>SUM(F151:F158)-F149</f>
        <v>0</v>
      </c>
      <c r="G148" s="109">
        <f t="shared" si="12"/>
        <v>0</v>
      </c>
      <c r="H148" s="108">
        <f>SUM(H151:H158)-H149</f>
        <v>0</v>
      </c>
      <c r="I148" s="109" t="str">
        <f t="shared" si="13"/>
        <v>-</v>
      </c>
      <c r="J148" s="108">
        <f>SUM(J151:J158)-J149</f>
        <v>0</v>
      </c>
      <c r="K148" s="108">
        <f>SUM(K151:K158)-K149</f>
        <v>0</v>
      </c>
      <c r="L148" s="109" t="str">
        <f t="shared" si="14"/>
        <v>-</v>
      </c>
      <c r="M148" s="109" t="str">
        <f t="shared" si="15"/>
        <v>-</v>
      </c>
    </row>
    <row r="149" spans="1:13" ht="32.1" customHeight="1">
      <c r="A149" s="144"/>
      <c r="B149" s="144"/>
      <c r="C149" s="129" t="str">
        <f>IF(VALUE(C151)=0,"ВР(ОБ)",IF(VALUE(C151)&gt;540,"ошибка",IF(VALUE(C151)&lt;521,"ошибка",C151&amp;"ОБ")))</f>
        <v>521ОБ</v>
      </c>
      <c r="D149" s="108">
        <f>SUMIF($C151:$C158,$C151,D151:D158)</f>
        <v>5313</v>
      </c>
      <c r="E149" s="108">
        <f>SUMIF($C151:$C158,$C151,E151:E158)</f>
        <v>0</v>
      </c>
      <c r="F149" s="108">
        <f>SUMIF($C151:$C158,$C151,F151:F158)</f>
        <v>0</v>
      </c>
      <c r="G149" s="109">
        <f t="shared" si="12"/>
        <v>0</v>
      </c>
      <c r="H149" s="108">
        <f>SUMIF($C151:$C158,$C151,H151:H158)</f>
        <v>0</v>
      </c>
      <c r="I149" s="109" t="str">
        <f t="shared" si="13"/>
        <v>-</v>
      </c>
      <c r="J149" s="108">
        <f>SUMIF($C151:$C158,$C151,J151:J158)</f>
        <v>0</v>
      </c>
      <c r="K149" s="108">
        <f>SUMIF($C151:$C158,$C151,K151:K158)</f>
        <v>0</v>
      </c>
      <c r="L149" s="109" t="str">
        <f t="shared" si="14"/>
        <v>-</v>
      </c>
      <c r="M149" s="109" t="str">
        <f t="shared" si="15"/>
        <v>-</v>
      </c>
    </row>
    <row r="150" spans="1:13" ht="32.1" customHeight="1">
      <c r="A150" s="144"/>
      <c r="B150" s="144"/>
      <c r="C150" s="129" t="s">
        <v>2</v>
      </c>
      <c r="D150" s="109">
        <f>IF(D148&lt;&gt;0,IFERROR(D149/D148,"-"),"-")</f>
        <v>0.42379235530597908</v>
      </c>
      <c r="E150" s="109" t="str">
        <f>IF(E148&lt;&gt;0,IFERROR(E149/E148,"-"),"-")</f>
        <v>-</v>
      </c>
      <c r="F150" s="109" t="str">
        <f>IF(F148&lt;&gt;0,IFERROR(F149/F148,"-"),"-")</f>
        <v>-</v>
      </c>
      <c r="G150" s="109" t="str">
        <f t="shared" si="12"/>
        <v>-</v>
      </c>
      <c r="H150" s="109" t="str">
        <f>IF(H148&lt;&gt;0,IFERROR(H149/H148,"-"),"-")</f>
        <v>-</v>
      </c>
      <c r="I150" s="109" t="str">
        <f t="shared" si="13"/>
        <v>-</v>
      </c>
      <c r="J150" s="109" t="str">
        <f>IF(J148&lt;&gt;0,IFERROR(J149/J148,"-"),"-")</f>
        <v>-</v>
      </c>
      <c r="K150" s="109" t="str">
        <f>IF(K148&lt;&gt;0,IFERROR(K149/K148,"-"),"-")</f>
        <v>-</v>
      </c>
      <c r="L150" s="109" t="str">
        <f t="shared" si="14"/>
        <v>-</v>
      </c>
      <c r="M150" s="109" t="str">
        <f t="shared" si="15"/>
        <v>-</v>
      </c>
    </row>
    <row r="151" spans="1:13" ht="32.1" customHeight="1">
      <c r="A151" s="110" t="s">
        <v>110</v>
      </c>
      <c r="B151" s="110" t="s">
        <v>111</v>
      </c>
      <c r="C151" s="129" t="s">
        <v>38</v>
      </c>
      <c r="D151" s="111">
        <v>5313</v>
      </c>
      <c r="E151" s="111"/>
      <c r="F151" s="111"/>
      <c r="G151" s="109">
        <f t="shared" si="12"/>
        <v>0</v>
      </c>
      <c r="H151" s="111"/>
      <c r="I151" s="109" t="str">
        <f t="shared" si="13"/>
        <v>-</v>
      </c>
      <c r="J151" s="111"/>
      <c r="K151" s="111"/>
      <c r="L151" s="109" t="str">
        <f t="shared" si="14"/>
        <v>-</v>
      </c>
      <c r="M151" s="109" t="str">
        <f t="shared" si="15"/>
        <v>-</v>
      </c>
    </row>
    <row r="152" spans="1:13" ht="32.1" customHeight="1">
      <c r="A152" s="110" t="s">
        <v>112</v>
      </c>
      <c r="B152" s="110" t="s">
        <v>111</v>
      </c>
      <c r="C152" s="112" t="s">
        <v>113</v>
      </c>
      <c r="D152" s="111">
        <v>8337.9</v>
      </c>
      <c r="E152" s="111"/>
      <c r="F152" s="111"/>
      <c r="G152" s="109">
        <f t="shared" si="12"/>
        <v>0</v>
      </c>
      <c r="H152" s="111"/>
      <c r="I152" s="109" t="str">
        <f t="shared" si="13"/>
        <v>-</v>
      </c>
      <c r="J152" s="111"/>
      <c r="K152" s="111"/>
      <c r="L152" s="109" t="str">
        <f t="shared" si="14"/>
        <v>-</v>
      </c>
      <c r="M152" s="109" t="str">
        <f t="shared" si="15"/>
        <v>-</v>
      </c>
    </row>
    <row r="153" spans="1:13" ht="32.1" customHeight="1">
      <c r="A153" s="110" t="s">
        <v>112</v>
      </c>
      <c r="B153" s="110" t="s">
        <v>111</v>
      </c>
      <c r="C153" s="112" t="s">
        <v>114</v>
      </c>
      <c r="D153" s="111">
        <v>2390.5</v>
      </c>
      <c r="E153" s="111"/>
      <c r="F153" s="111"/>
      <c r="G153" s="109">
        <f t="shared" si="12"/>
        <v>0</v>
      </c>
      <c r="H153" s="111"/>
      <c r="I153" s="109" t="str">
        <f t="shared" si="13"/>
        <v>-</v>
      </c>
      <c r="J153" s="111"/>
      <c r="K153" s="111"/>
      <c r="L153" s="109" t="str">
        <f t="shared" si="14"/>
        <v>-</v>
      </c>
      <c r="M153" s="109" t="str">
        <f t="shared" si="15"/>
        <v>-</v>
      </c>
    </row>
    <row r="154" spans="1:13" ht="32.1" customHeight="1">
      <c r="A154" s="110" t="s">
        <v>112</v>
      </c>
      <c r="B154" s="110" t="s">
        <v>111</v>
      </c>
      <c r="C154" s="112" t="s">
        <v>115</v>
      </c>
      <c r="D154" s="111">
        <v>821.3</v>
      </c>
      <c r="E154" s="111"/>
      <c r="F154" s="111"/>
      <c r="G154" s="109">
        <f t="shared" si="12"/>
        <v>0</v>
      </c>
      <c r="H154" s="111"/>
      <c r="I154" s="109" t="str">
        <f t="shared" si="13"/>
        <v>-</v>
      </c>
      <c r="J154" s="111"/>
      <c r="K154" s="111"/>
      <c r="L154" s="109" t="str">
        <f t="shared" si="14"/>
        <v>-</v>
      </c>
      <c r="M154" s="109" t="str">
        <f t="shared" si="15"/>
        <v>-</v>
      </c>
    </row>
    <row r="155" spans="1:13" ht="32.1" customHeight="1">
      <c r="A155" s="110" t="s">
        <v>112</v>
      </c>
      <c r="B155" s="110" t="s">
        <v>111</v>
      </c>
      <c r="C155" s="112" t="s">
        <v>46</v>
      </c>
      <c r="D155" s="111">
        <v>986.9</v>
      </c>
      <c r="E155" s="111"/>
      <c r="F155" s="111"/>
      <c r="G155" s="109">
        <f t="shared" ref="G155:G218" si="16">IF(D155&lt;&gt;0,IFERROR(F155/D155,"-"),"-")</f>
        <v>0</v>
      </c>
      <c r="H155" s="111"/>
      <c r="I155" s="109" t="str">
        <f t="shared" ref="I155:I218" si="17">IF(F155&lt;&gt;0,IFERROR(H155/F155,"-"),"-")</f>
        <v>-</v>
      </c>
      <c r="J155" s="111"/>
      <c r="K155" s="111"/>
      <c r="L155" s="109" t="str">
        <f t="shared" ref="L155:L218" si="18">IF(H155&lt;&gt;0,IFERROR(K155/H155,"-"),"-")</f>
        <v>-</v>
      </c>
      <c r="M155" s="109" t="str">
        <f t="shared" ref="M155:M218" si="19">IF(J155&lt;&gt;0,IFERROR(K155/J155,"-"),"-")</f>
        <v>-</v>
      </c>
    </row>
    <row r="156" spans="1:13" ht="32.1" customHeight="1">
      <c r="A156" s="110" t="s">
        <v>112</v>
      </c>
      <c r="B156" s="110" t="s">
        <v>111</v>
      </c>
      <c r="C156" s="112" t="s">
        <v>116</v>
      </c>
      <c r="D156" s="111"/>
      <c r="E156" s="111"/>
      <c r="F156" s="111"/>
      <c r="G156" s="109" t="str">
        <f t="shared" si="16"/>
        <v>-</v>
      </c>
      <c r="H156" s="111"/>
      <c r="I156" s="109" t="str">
        <f t="shared" si="17"/>
        <v>-</v>
      </c>
      <c r="J156" s="111"/>
      <c r="K156" s="111"/>
      <c r="L156" s="109" t="str">
        <f t="shared" si="18"/>
        <v>-</v>
      </c>
      <c r="M156" s="109" t="str">
        <f t="shared" si="19"/>
        <v>-</v>
      </c>
    </row>
    <row r="157" spans="1:13" ht="32.1" customHeight="1">
      <c r="A157" s="110" t="s">
        <v>112</v>
      </c>
      <c r="B157" s="110" t="s">
        <v>111</v>
      </c>
      <c r="C157" s="112" t="s">
        <v>117</v>
      </c>
      <c r="D157" s="111">
        <v>0.2</v>
      </c>
      <c r="E157" s="111"/>
      <c r="F157" s="111"/>
      <c r="G157" s="109">
        <f t="shared" si="16"/>
        <v>0</v>
      </c>
      <c r="H157" s="111"/>
      <c r="I157" s="109" t="str">
        <f t="shared" si="17"/>
        <v>-</v>
      </c>
      <c r="J157" s="111"/>
      <c r="K157" s="111"/>
      <c r="L157" s="109" t="str">
        <f t="shared" si="18"/>
        <v>-</v>
      </c>
      <c r="M157" s="109" t="str">
        <f t="shared" si="19"/>
        <v>-</v>
      </c>
    </row>
    <row r="158" spans="1:13" ht="32.1" customHeight="1">
      <c r="A158" s="110" t="s">
        <v>112</v>
      </c>
      <c r="B158" s="110" t="s">
        <v>111</v>
      </c>
      <c r="C158" s="112" t="s">
        <v>118</v>
      </c>
      <c r="D158" s="111"/>
      <c r="E158" s="111"/>
      <c r="F158" s="111"/>
      <c r="G158" s="109" t="str">
        <f t="shared" si="16"/>
        <v>-</v>
      </c>
      <c r="H158" s="111"/>
      <c r="I158" s="109" t="str">
        <f t="shared" si="17"/>
        <v>-</v>
      </c>
      <c r="J158" s="111"/>
      <c r="K158" s="111"/>
      <c r="L158" s="109" t="str">
        <f t="shared" si="18"/>
        <v>-</v>
      </c>
      <c r="M158" s="109" t="str">
        <f t="shared" si="19"/>
        <v>-</v>
      </c>
    </row>
    <row r="159" spans="1:13" ht="32.1" customHeight="1">
      <c r="A159" s="144" t="s">
        <v>119</v>
      </c>
      <c r="B159" s="144"/>
      <c r="C159" s="129" t="s">
        <v>1</v>
      </c>
      <c r="D159" s="108">
        <f>SUM(D162:D164)-D160</f>
        <v>655.1</v>
      </c>
      <c r="E159" s="108">
        <f>SUM(E162:E164)-E160</f>
        <v>1133.4000000000001</v>
      </c>
      <c r="F159" s="108">
        <f>SUM(F162:F164)-F160</f>
        <v>1133.4000000000001</v>
      </c>
      <c r="G159" s="109">
        <f t="shared" si="16"/>
        <v>1.7301175393069761</v>
      </c>
      <c r="H159" s="108">
        <f>SUM(H162:H164)-H160</f>
        <v>1060.2</v>
      </c>
      <c r="I159" s="109">
        <f t="shared" si="17"/>
        <v>0.93541556379036528</v>
      </c>
      <c r="J159" s="108">
        <f>SUM(J162:J164)-J160</f>
        <v>350.00000000000011</v>
      </c>
      <c r="K159" s="108">
        <f>SUM(K162:K164)-K160</f>
        <v>534</v>
      </c>
      <c r="L159" s="109">
        <f t="shared" si="18"/>
        <v>0.50367855121675154</v>
      </c>
      <c r="M159" s="109">
        <f t="shared" si="19"/>
        <v>1.5257142857142851</v>
      </c>
    </row>
    <row r="160" spans="1:13" ht="32.1" customHeight="1">
      <c r="A160" s="144"/>
      <c r="B160" s="144"/>
      <c r="C160" s="129" t="str">
        <f>IF(VALUE(C162)=0,"ВР(ОБ)",IF(VALUE(C162)&gt;540,"ошибка",IF(VALUE(C162)&lt;521,"ошибка",C162&amp;"ОБ")))</f>
        <v>521ОБ</v>
      </c>
      <c r="D160" s="108">
        <f>SUMIF($C162:$C164,$C162,D162:D164)</f>
        <v>458.6</v>
      </c>
      <c r="E160" s="108">
        <f>SUMIF($C162:$C164,$C162,E162:E164)</f>
        <v>793.4</v>
      </c>
      <c r="F160" s="108">
        <f>SUMIF($C162:$C164,$C162,F162:F164)</f>
        <v>793.4</v>
      </c>
      <c r="G160" s="109">
        <f t="shared" si="16"/>
        <v>1.7300479720889663</v>
      </c>
      <c r="H160" s="108">
        <f>SUMIF($C162:$C164,$C162,H162:H164)</f>
        <v>848.2</v>
      </c>
      <c r="I160" s="109">
        <f t="shared" si="17"/>
        <v>1.0690698260650366</v>
      </c>
      <c r="J160" s="108">
        <f>SUMIF($C162:$C164,$C162,J162:J164)</f>
        <v>793.4</v>
      </c>
      <c r="K160" s="108">
        <f>SUMIF($C162:$C164,$C162,K162:K164)</f>
        <v>848.2</v>
      </c>
      <c r="L160" s="109">
        <f t="shared" si="18"/>
        <v>1</v>
      </c>
      <c r="M160" s="109">
        <f t="shared" si="19"/>
        <v>1.0690698260650366</v>
      </c>
    </row>
    <row r="161" spans="1:13" ht="32.1" customHeight="1">
      <c r="A161" s="144"/>
      <c r="B161" s="144"/>
      <c r="C161" s="129" t="s">
        <v>2</v>
      </c>
      <c r="D161" s="109">
        <f>IF(D159&lt;&gt;0,IFERROR(D160/D159,"-"),"-")</f>
        <v>0.70004579453518545</v>
      </c>
      <c r="E161" s="109">
        <f>IF(E159&lt;&gt;0,IFERROR(E160/E159,"-"),"-")</f>
        <v>0.70001764602082228</v>
      </c>
      <c r="F161" s="109">
        <f>IF(F159&lt;&gt;0,IFERROR(F160/F159,"-"),"-")</f>
        <v>0.70001764602082228</v>
      </c>
      <c r="G161" s="109">
        <f t="shared" si="16"/>
        <v>0.99995979046716243</v>
      </c>
      <c r="H161" s="109">
        <f>IF(H159&lt;&gt;0,IFERROR(H160/H159,"-"),"-")</f>
        <v>0.80003772873042822</v>
      </c>
      <c r="I161" s="109">
        <f t="shared" si="17"/>
        <v>1.1428822305811286</v>
      </c>
      <c r="J161" s="109">
        <f>IF(J159&lt;&gt;0,IFERROR(J160/J159,"-"),"-")</f>
        <v>2.266857142857142</v>
      </c>
      <c r="K161" s="109">
        <f>IF(K159&lt;&gt;0,IFERROR(K160/K159,"-"),"-")</f>
        <v>1.5883895131086143</v>
      </c>
      <c r="L161" s="109">
        <f t="shared" si="18"/>
        <v>1.9853932584269665</v>
      </c>
      <c r="M161" s="109">
        <f t="shared" si="19"/>
        <v>0.7007011968591067</v>
      </c>
    </row>
    <row r="162" spans="1:13" ht="32.1" customHeight="1">
      <c r="A162" s="110" t="s">
        <v>120</v>
      </c>
      <c r="B162" s="110" t="s">
        <v>121</v>
      </c>
      <c r="C162" s="129" t="s">
        <v>38</v>
      </c>
      <c r="D162" s="111">
        <v>458.6</v>
      </c>
      <c r="E162" s="111">
        <v>793.4</v>
      </c>
      <c r="F162" s="111">
        <v>793.4</v>
      </c>
      <c r="G162" s="109">
        <f t="shared" si="16"/>
        <v>1.7300479720889663</v>
      </c>
      <c r="H162" s="111">
        <v>848.2</v>
      </c>
      <c r="I162" s="109">
        <f t="shared" si="17"/>
        <v>1.0690698260650366</v>
      </c>
      <c r="J162" s="111">
        <v>793.4</v>
      </c>
      <c r="K162" s="111">
        <v>848.2</v>
      </c>
      <c r="L162" s="109">
        <f t="shared" si="18"/>
        <v>1</v>
      </c>
      <c r="M162" s="109">
        <f t="shared" si="19"/>
        <v>1.0690698260650366</v>
      </c>
    </row>
    <row r="163" spans="1:13" ht="32.1" customHeight="1">
      <c r="A163" s="110" t="s">
        <v>122</v>
      </c>
      <c r="B163" s="110" t="s">
        <v>121</v>
      </c>
      <c r="C163" s="112" t="s">
        <v>41</v>
      </c>
      <c r="D163" s="111">
        <v>196.5</v>
      </c>
      <c r="E163" s="111">
        <v>340</v>
      </c>
      <c r="F163" s="111">
        <v>340</v>
      </c>
      <c r="G163" s="109">
        <f t="shared" si="16"/>
        <v>1.7302798982188294</v>
      </c>
      <c r="H163" s="111">
        <v>212</v>
      </c>
      <c r="I163" s="109">
        <f t="shared" si="17"/>
        <v>0.62352941176470589</v>
      </c>
      <c r="J163" s="111"/>
      <c r="K163" s="111">
        <v>110</v>
      </c>
      <c r="L163" s="109">
        <f t="shared" si="18"/>
        <v>0.51886792452830188</v>
      </c>
      <c r="M163" s="109" t="str">
        <f t="shared" si="19"/>
        <v>-</v>
      </c>
    </row>
    <row r="164" spans="1:13" ht="32.1" customHeight="1">
      <c r="A164" s="110" t="s">
        <v>122</v>
      </c>
      <c r="B164" s="110" t="s">
        <v>121</v>
      </c>
      <c r="C164" s="112" t="s">
        <v>40</v>
      </c>
      <c r="D164" s="111">
        <v>458.6</v>
      </c>
      <c r="E164" s="111">
        <v>793.4</v>
      </c>
      <c r="F164" s="111">
        <v>793.4</v>
      </c>
      <c r="G164" s="109">
        <f t="shared" si="16"/>
        <v>1.7300479720889663</v>
      </c>
      <c r="H164" s="111">
        <v>848.2</v>
      </c>
      <c r="I164" s="109">
        <f t="shared" si="17"/>
        <v>1.0690698260650366</v>
      </c>
      <c r="J164" s="111">
        <v>350</v>
      </c>
      <c r="K164" s="111">
        <v>424</v>
      </c>
      <c r="L164" s="109">
        <f t="shared" si="18"/>
        <v>0.49988210327752886</v>
      </c>
      <c r="M164" s="109">
        <f t="shared" si="19"/>
        <v>1.2114285714285715</v>
      </c>
    </row>
    <row r="165" spans="1:13" ht="32.1" customHeight="1">
      <c r="A165" s="144" t="s">
        <v>123</v>
      </c>
      <c r="B165" s="144"/>
      <c r="C165" s="129" t="s">
        <v>1</v>
      </c>
      <c r="D165" s="108">
        <f>SUM(D168:D170)-D166</f>
        <v>5053.4999999999982</v>
      </c>
      <c r="E165" s="108">
        <f>SUM(E168:E170)-E166</f>
        <v>0</v>
      </c>
      <c r="F165" s="108">
        <f>SUM(F168:F170)-F166</f>
        <v>0</v>
      </c>
      <c r="G165" s="109">
        <f t="shared" si="16"/>
        <v>0</v>
      </c>
      <c r="H165" s="108">
        <f>SUM(H168:H170)-H166</f>
        <v>1158.7999999999997</v>
      </c>
      <c r="I165" s="109" t="str">
        <f t="shared" si="17"/>
        <v>-</v>
      </c>
      <c r="J165" s="108">
        <f>SUM(J168:J170)-J166</f>
        <v>0</v>
      </c>
      <c r="K165" s="108">
        <f>SUM(K168:K170)-K166</f>
        <v>88.3</v>
      </c>
      <c r="L165" s="109">
        <f t="shared" si="18"/>
        <v>7.6199516741456697E-2</v>
      </c>
      <c r="M165" s="109" t="str">
        <f t="shared" si="19"/>
        <v>-</v>
      </c>
    </row>
    <row r="166" spans="1:13" ht="32.1" customHeight="1">
      <c r="A166" s="144"/>
      <c r="B166" s="144"/>
      <c r="C166" s="129" t="str">
        <f>IF(VALUE(C168)=0,"ВР(ОБ)",IF(VALUE(C168)&gt;540,"ошибка",IF(VALUE(C168)&lt;521,"ошибка",C168&amp;"ОБ")))</f>
        <v>521ОБ</v>
      </c>
      <c r="D166" s="108">
        <f>SUMIF($C168:$C170,$C168,D168:D170)</f>
        <v>5053.3999999999996</v>
      </c>
      <c r="E166" s="108">
        <f>SUMIF($C168:$C170,$C168,E168:E170)</f>
        <v>0</v>
      </c>
      <c r="F166" s="108">
        <f>SUMIF($C168:$C170,$C168,F168:F170)</f>
        <v>0</v>
      </c>
      <c r="G166" s="109">
        <f t="shared" si="16"/>
        <v>0</v>
      </c>
      <c r="H166" s="108">
        <f>SUMIF($C168:$C170,$C168,H168:H170)</f>
        <v>1157.5999999999999</v>
      </c>
      <c r="I166" s="109" t="str">
        <f t="shared" si="17"/>
        <v>-</v>
      </c>
      <c r="J166" s="108">
        <f>SUMIF($C168:$C170,$C168,J168:J170)</f>
        <v>0</v>
      </c>
      <c r="K166" s="108">
        <f>SUMIF($C168:$C170,$C168,K168:K170)</f>
        <v>88.2</v>
      </c>
      <c r="L166" s="109">
        <f t="shared" si="18"/>
        <v>7.6192121630960619E-2</v>
      </c>
      <c r="M166" s="109" t="str">
        <f t="shared" si="19"/>
        <v>-</v>
      </c>
    </row>
    <row r="167" spans="1:13" ht="32.1" customHeight="1">
      <c r="A167" s="144"/>
      <c r="B167" s="144"/>
      <c r="C167" s="129" t="s">
        <v>2</v>
      </c>
      <c r="D167" s="109">
        <f>IF(D165&lt;&gt;0,IFERROR(D166/D165,"-"),"-")</f>
        <v>0.99998021173444174</v>
      </c>
      <c r="E167" s="109" t="str">
        <f>IF(E165&lt;&gt;0,IFERROR(E166/E165,"-"),"-")</f>
        <v>-</v>
      </c>
      <c r="F167" s="109" t="str">
        <f>IF(F165&lt;&gt;0,IFERROR(F166/F165,"-"),"-")</f>
        <v>-</v>
      </c>
      <c r="G167" s="109" t="str">
        <f t="shared" si="16"/>
        <v>-</v>
      </c>
      <c r="H167" s="109">
        <f>IF(H165&lt;&gt;0,IFERROR(H166/H165,"-"),"-")</f>
        <v>0.99896444597859868</v>
      </c>
      <c r="I167" s="109" t="str">
        <f t="shared" si="17"/>
        <v>-</v>
      </c>
      <c r="J167" s="109" t="str">
        <f>IF(J165&lt;&gt;0,IFERROR(J166/J165,"-"),"-")</f>
        <v>-</v>
      </c>
      <c r="K167" s="109">
        <f>IF(K165&lt;&gt;0,IFERROR(K166/K165,"-"),"-")</f>
        <v>0.99886749716874301</v>
      </c>
      <c r="L167" s="109">
        <f t="shared" si="18"/>
        <v>0.99990295069034141</v>
      </c>
      <c r="M167" s="109" t="str">
        <f t="shared" si="19"/>
        <v>-</v>
      </c>
    </row>
    <row r="168" spans="1:13" ht="32.1" customHeight="1">
      <c r="A168" s="110" t="s">
        <v>124</v>
      </c>
      <c r="B168" s="110" t="s">
        <v>37</v>
      </c>
      <c r="C168" s="129" t="s">
        <v>38</v>
      </c>
      <c r="D168" s="111">
        <v>5053.3999999999996</v>
      </c>
      <c r="E168" s="111"/>
      <c r="F168" s="111"/>
      <c r="G168" s="109">
        <f t="shared" si="16"/>
        <v>0</v>
      </c>
      <c r="H168" s="111">
        <v>1157.5999999999999</v>
      </c>
      <c r="I168" s="109" t="str">
        <f t="shared" si="17"/>
        <v>-</v>
      </c>
      <c r="J168" s="111"/>
      <c r="K168" s="111">
        <v>88.2</v>
      </c>
      <c r="L168" s="109">
        <f t="shared" si="18"/>
        <v>7.6192121630960619E-2</v>
      </c>
      <c r="M168" s="109" t="str">
        <f t="shared" si="19"/>
        <v>-</v>
      </c>
    </row>
    <row r="169" spans="1:13" ht="32.1" customHeight="1">
      <c r="A169" s="110" t="s">
        <v>124</v>
      </c>
      <c r="B169" s="110" t="s">
        <v>37</v>
      </c>
      <c r="C169" s="112" t="s">
        <v>115</v>
      </c>
      <c r="D169" s="111">
        <v>3568.7</v>
      </c>
      <c r="E169" s="111"/>
      <c r="F169" s="111"/>
      <c r="G169" s="109">
        <f t="shared" si="16"/>
        <v>0</v>
      </c>
      <c r="H169" s="111"/>
      <c r="I169" s="109" t="str">
        <f t="shared" si="17"/>
        <v>-</v>
      </c>
      <c r="J169" s="111"/>
      <c r="K169" s="111"/>
      <c r="L169" s="109" t="str">
        <f t="shared" si="18"/>
        <v>-</v>
      </c>
      <c r="M169" s="109" t="str">
        <f t="shared" si="19"/>
        <v>-</v>
      </c>
    </row>
    <row r="170" spans="1:13" ht="32.1" customHeight="1">
      <c r="A170" s="110" t="s">
        <v>124</v>
      </c>
      <c r="B170" s="110" t="s">
        <v>37</v>
      </c>
      <c r="C170" s="112" t="s">
        <v>46</v>
      </c>
      <c r="D170" s="111">
        <v>1484.8</v>
      </c>
      <c r="E170" s="111"/>
      <c r="F170" s="111"/>
      <c r="G170" s="109">
        <f t="shared" si="16"/>
        <v>0</v>
      </c>
      <c r="H170" s="111">
        <v>1158.8</v>
      </c>
      <c r="I170" s="109" t="str">
        <f t="shared" si="17"/>
        <v>-</v>
      </c>
      <c r="J170" s="111"/>
      <c r="K170" s="111">
        <v>88.3</v>
      </c>
      <c r="L170" s="109">
        <f t="shared" si="18"/>
        <v>7.6199516741456683E-2</v>
      </c>
      <c r="M170" s="109" t="str">
        <f t="shared" si="19"/>
        <v>-</v>
      </c>
    </row>
    <row r="171" spans="1:13" ht="32.1" customHeight="1">
      <c r="A171" s="144" t="s">
        <v>125</v>
      </c>
      <c r="B171" s="144"/>
      <c r="C171" s="129" t="s">
        <v>1</v>
      </c>
      <c r="D171" s="108">
        <f>SUM(D174:D176)-D172</f>
        <v>2138.1</v>
      </c>
      <c r="E171" s="108">
        <f>SUM(E174:E176)-E172</f>
        <v>443070.1</v>
      </c>
      <c r="F171" s="108">
        <f>SUM(F174:F176)-F172</f>
        <v>312100.29999999993</v>
      </c>
      <c r="G171" s="109">
        <f t="shared" si="16"/>
        <v>145.97086198026281</v>
      </c>
      <c r="H171" s="108">
        <f>SUM(H174:H176)-H172</f>
        <v>0</v>
      </c>
      <c r="I171" s="109">
        <f t="shared" si="17"/>
        <v>0</v>
      </c>
      <c r="J171" s="108">
        <f>SUM(J174:J176)-J172</f>
        <v>19660.599999999995</v>
      </c>
      <c r="K171" s="108">
        <f>SUM(K174:K176)-K172</f>
        <v>0</v>
      </c>
      <c r="L171" s="109" t="str">
        <f t="shared" si="18"/>
        <v>-</v>
      </c>
      <c r="M171" s="109">
        <f t="shared" si="19"/>
        <v>0</v>
      </c>
    </row>
    <row r="172" spans="1:13" ht="32.1" customHeight="1">
      <c r="A172" s="144"/>
      <c r="B172" s="144"/>
      <c r="C172" s="129" t="str">
        <f>IF(VALUE(C174)=0,"ВР(ОБ)",IF(VALUE(C174)&gt;540,"ошибка",IF(VALUE(C174)&lt;521,"ошибка",C174&amp;"ОБ")))</f>
        <v>522ОБ</v>
      </c>
      <c r="D172" s="108">
        <f>SUMIF($C174:$C176,$C174,D174:D176)</f>
        <v>2091.1</v>
      </c>
      <c r="E172" s="108">
        <f>SUMIF($C174:$C176,$C174,E174:E176)</f>
        <v>442407.6</v>
      </c>
      <c r="F172" s="108">
        <f>SUMIF($C174:$C176,$C174,F174:F176)</f>
        <v>311443.40000000002</v>
      </c>
      <c r="G172" s="109">
        <f t="shared" si="16"/>
        <v>148.93759265458374</v>
      </c>
      <c r="H172" s="108">
        <f>SUMIF($C174:$C176,$C174,H174:H176)</f>
        <v>0</v>
      </c>
      <c r="I172" s="109">
        <f t="shared" si="17"/>
        <v>0</v>
      </c>
      <c r="J172" s="108">
        <f>SUMIF($C174:$C176,$C174,J174:J176)</f>
        <v>19901.3</v>
      </c>
      <c r="K172" s="108">
        <f>SUMIF($C174:$C176,$C174,K174:K176)</f>
        <v>0</v>
      </c>
      <c r="L172" s="109" t="str">
        <f t="shared" si="18"/>
        <v>-</v>
      </c>
      <c r="M172" s="109">
        <f t="shared" si="19"/>
        <v>0</v>
      </c>
    </row>
    <row r="173" spans="1:13" ht="32.1" customHeight="1">
      <c r="A173" s="144"/>
      <c r="B173" s="144"/>
      <c r="C173" s="129" t="s">
        <v>2</v>
      </c>
      <c r="D173" s="109">
        <f>IF(D171&lt;&gt;0,IFERROR(D172/D171,"-"),"-")</f>
        <v>0.97801786632991905</v>
      </c>
      <c r="E173" s="109">
        <f>IF(E171&lt;&gt;0,IFERROR(E172/E171,"-"),"-")</f>
        <v>0.99850475127976368</v>
      </c>
      <c r="F173" s="109">
        <f>IF(F171&lt;&gt;0,IFERROR(F172/F171,"-"),"-")</f>
        <v>0.99789522791230922</v>
      </c>
      <c r="G173" s="109">
        <f t="shared" si="16"/>
        <v>1.0203241293096019</v>
      </c>
      <c r="H173" s="109" t="str">
        <f>IF(H171&lt;&gt;0,IFERROR(H172/H171,"-"),"-")</f>
        <v>-</v>
      </c>
      <c r="I173" s="109" t="str">
        <f t="shared" si="17"/>
        <v>-</v>
      </c>
      <c r="J173" s="109">
        <f>IF(J171&lt;&gt;0,IFERROR(J172/J171,"-"),"-")</f>
        <v>1.0122427596309371</v>
      </c>
      <c r="K173" s="109" t="str">
        <f>IF(K171&lt;&gt;0,IFERROR(K172/K171,"-"),"-")</f>
        <v>-</v>
      </c>
      <c r="L173" s="109" t="str">
        <f t="shared" si="18"/>
        <v>-</v>
      </c>
      <c r="M173" s="109" t="str">
        <f t="shared" si="19"/>
        <v>-</v>
      </c>
    </row>
    <row r="174" spans="1:13" ht="32.1" customHeight="1">
      <c r="A174" s="110" t="s">
        <v>126</v>
      </c>
      <c r="B174" s="110" t="s">
        <v>55</v>
      </c>
      <c r="C174" s="129" t="s">
        <v>56</v>
      </c>
      <c r="D174" s="111">
        <v>2091.1</v>
      </c>
      <c r="E174" s="111">
        <v>442407.6</v>
      </c>
      <c r="F174" s="111">
        <v>311443.40000000002</v>
      </c>
      <c r="G174" s="109">
        <f t="shared" si="16"/>
        <v>148.93759265458374</v>
      </c>
      <c r="H174" s="111"/>
      <c r="I174" s="109">
        <f t="shared" si="17"/>
        <v>0</v>
      </c>
      <c r="J174" s="111">
        <v>19901.3</v>
      </c>
      <c r="K174" s="111"/>
      <c r="L174" s="109" t="str">
        <f t="shared" si="18"/>
        <v>-</v>
      </c>
      <c r="M174" s="109">
        <f t="shared" si="19"/>
        <v>0</v>
      </c>
    </row>
    <row r="175" spans="1:13" ht="32.1" customHeight="1">
      <c r="A175" s="110" t="s">
        <v>127</v>
      </c>
      <c r="B175" s="110" t="s">
        <v>55</v>
      </c>
      <c r="C175" s="112" t="s">
        <v>46</v>
      </c>
      <c r="D175" s="111">
        <v>47</v>
      </c>
      <c r="E175" s="111"/>
      <c r="F175" s="111"/>
      <c r="G175" s="109">
        <f t="shared" si="16"/>
        <v>0</v>
      </c>
      <c r="H175" s="111"/>
      <c r="I175" s="109" t="str">
        <f t="shared" si="17"/>
        <v>-</v>
      </c>
      <c r="J175" s="111"/>
      <c r="K175" s="111"/>
      <c r="L175" s="109" t="str">
        <f t="shared" si="18"/>
        <v>-</v>
      </c>
      <c r="M175" s="109" t="str">
        <f t="shared" si="19"/>
        <v>-</v>
      </c>
    </row>
    <row r="176" spans="1:13" ht="32.1" customHeight="1">
      <c r="A176" s="110" t="s">
        <v>127</v>
      </c>
      <c r="B176" s="110" t="s">
        <v>55</v>
      </c>
      <c r="C176" s="112" t="s">
        <v>58</v>
      </c>
      <c r="D176" s="111">
        <v>2091.1</v>
      </c>
      <c r="E176" s="111">
        <v>443070.1</v>
      </c>
      <c r="F176" s="111">
        <v>312100.3</v>
      </c>
      <c r="G176" s="109">
        <f t="shared" si="16"/>
        <v>149.25173353737267</v>
      </c>
      <c r="H176" s="111"/>
      <c r="I176" s="109">
        <f t="shared" si="17"/>
        <v>0</v>
      </c>
      <c r="J176" s="111">
        <v>19660.599999999999</v>
      </c>
      <c r="K176" s="111"/>
      <c r="L176" s="109" t="str">
        <f t="shared" si="18"/>
        <v>-</v>
      </c>
      <c r="M176" s="109">
        <f t="shared" si="19"/>
        <v>0</v>
      </c>
    </row>
    <row r="177" spans="1:13" ht="32.1" customHeight="1">
      <c r="A177" s="144" t="s">
        <v>128</v>
      </c>
      <c r="B177" s="144"/>
      <c r="C177" s="129" t="s">
        <v>1</v>
      </c>
      <c r="D177" s="108">
        <f>SUM(D180:D182)-D178</f>
        <v>14143.5</v>
      </c>
      <c r="E177" s="108">
        <f>SUM(E180:E182)-E178</f>
        <v>29191.600000000002</v>
      </c>
      <c r="F177" s="108">
        <f>SUM(F180:F182)-F178</f>
        <v>7793.6</v>
      </c>
      <c r="G177" s="109">
        <f t="shared" si="16"/>
        <v>0.55103757909993989</v>
      </c>
      <c r="H177" s="108">
        <f>SUM(H180:H182)-H178</f>
        <v>0</v>
      </c>
      <c r="I177" s="109">
        <f t="shared" si="17"/>
        <v>0</v>
      </c>
      <c r="J177" s="108">
        <f>SUM(J180:J182)-J178</f>
        <v>0</v>
      </c>
      <c r="K177" s="108">
        <f>SUM(K180:K182)-K178</f>
        <v>0</v>
      </c>
      <c r="L177" s="109" t="str">
        <f t="shared" si="18"/>
        <v>-</v>
      </c>
      <c r="M177" s="109" t="str">
        <f t="shared" si="19"/>
        <v>-</v>
      </c>
    </row>
    <row r="178" spans="1:13" ht="32.1" customHeight="1">
      <c r="A178" s="144"/>
      <c r="B178" s="144"/>
      <c r="C178" s="129" t="str">
        <f>IF(VALUE(C180)=0,"ВР(ОБ)",IF(VALUE(C180)&gt;540,"ошибка",IF(VALUE(C180)&lt;521,"ошибка",C180&amp;"ОБ")))</f>
        <v>522ОБ</v>
      </c>
      <c r="D178" s="108">
        <f>SUMIF($C180:$C182,$C180,D180:D182)</f>
        <v>13966.7</v>
      </c>
      <c r="E178" s="108">
        <f>SUMIF($C180:$C182,$C180,E180:E182)</f>
        <v>29186.3</v>
      </c>
      <c r="F178" s="108">
        <f>SUMIF($C180:$C182,$C180,F180:F182)</f>
        <v>7792.4</v>
      </c>
      <c r="G178" s="109">
        <f t="shared" si="16"/>
        <v>0.55792706938646919</v>
      </c>
      <c r="H178" s="108">
        <f>SUMIF($C180:$C182,$C180,H180:H182)</f>
        <v>0</v>
      </c>
      <c r="I178" s="109">
        <f t="shared" si="17"/>
        <v>0</v>
      </c>
      <c r="J178" s="108">
        <f>SUMIF($C180:$C182,$C180,J180:J182)</f>
        <v>0</v>
      </c>
      <c r="K178" s="108">
        <f>SUMIF($C180:$C182,$C180,K180:K182)</f>
        <v>0</v>
      </c>
      <c r="L178" s="109" t="str">
        <f t="shared" si="18"/>
        <v>-</v>
      </c>
      <c r="M178" s="109" t="str">
        <f t="shared" si="19"/>
        <v>-</v>
      </c>
    </row>
    <row r="179" spans="1:13" ht="32.1" customHeight="1">
      <c r="A179" s="144"/>
      <c r="B179" s="144"/>
      <c r="C179" s="129" t="s">
        <v>2</v>
      </c>
      <c r="D179" s="109">
        <f>IF(D177&lt;&gt;0,IFERROR(D178/D177,"-"),"-")</f>
        <v>0.9874995581008944</v>
      </c>
      <c r="E179" s="109">
        <f>IF(E177&lt;&gt;0,IFERROR(E178/E177,"-"),"-")</f>
        <v>0.99981844092136085</v>
      </c>
      <c r="F179" s="109">
        <f>IF(F177&lt;&gt;0,IFERROR(F178/F177,"-"),"-")</f>
        <v>0.99984602750975149</v>
      </c>
      <c r="G179" s="109">
        <f t="shared" si="16"/>
        <v>1.0125027594266485</v>
      </c>
      <c r="H179" s="109" t="str">
        <f>IF(H177&lt;&gt;0,IFERROR(H178/H177,"-"),"-")</f>
        <v>-</v>
      </c>
      <c r="I179" s="109" t="str">
        <f t="shared" si="17"/>
        <v>-</v>
      </c>
      <c r="J179" s="109" t="str">
        <f>IF(J177&lt;&gt;0,IFERROR(J178/J177,"-"),"-")</f>
        <v>-</v>
      </c>
      <c r="K179" s="109" t="str">
        <f>IF(K177&lt;&gt;0,IFERROR(K178/K177,"-"),"-")</f>
        <v>-</v>
      </c>
      <c r="L179" s="109" t="str">
        <f t="shared" si="18"/>
        <v>-</v>
      </c>
      <c r="M179" s="109" t="str">
        <f t="shared" si="19"/>
        <v>-</v>
      </c>
    </row>
    <row r="180" spans="1:13" ht="32.1" customHeight="1">
      <c r="A180" s="110" t="s">
        <v>129</v>
      </c>
      <c r="B180" s="110" t="s">
        <v>55</v>
      </c>
      <c r="C180" s="129" t="s">
        <v>56</v>
      </c>
      <c r="D180" s="111">
        <v>13966.7</v>
      </c>
      <c r="E180" s="111">
        <v>29186.3</v>
      </c>
      <c r="F180" s="111">
        <v>7792.4</v>
      </c>
      <c r="G180" s="109">
        <f t="shared" si="16"/>
        <v>0.55792706938646919</v>
      </c>
      <c r="H180" s="111"/>
      <c r="I180" s="109">
        <f t="shared" si="17"/>
        <v>0</v>
      </c>
      <c r="J180" s="111"/>
      <c r="K180" s="111"/>
      <c r="L180" s="109" t="str">
        <f t="shared" si="18"/>
        <v>-</v>
      </c>
      <c r="M180" s="109" t="str">
        <f t="shared" si="19"/>
        <v>-</v>
      </c>
    </row>
    <row r="181" spans="1:13" ht="32.1" customHeight="1">
      <c r="A181" s="110" t="s">
        <v>130</v>
      </c>
      <c r="B181" s="110" t="s">
        <v>55</v>
      </c>
      <c r="C181" s="112" t="s">
        <v>131</v>
      </c>
      <c r="D181" s="111">
        <v>14143.5</v>
      </c>
      <c r="E181" s="111">
        <v>7793.6</v>
      </c>
      <c r="F181" s="111">
        <v>7793.6</v>
      </c>
      <c r="G181" s="109">
        <f t="shared" si="16"/>
        <v>0.55103757909993989</v>
      </c>
      <c r="H181" s="111"/>
      <c r="I181" s="109">
        <f t="shared" si="17"/>
        <v>0</v>
      </c>
      <c r="J181" s="111"/>
      <c r="K181" s="111"/>
      <c r="L181" s="109" t="str">
        <f t="shared" si="18"/>
        <v>-</v>
      </c>
      <c r="M181" s="109" t="str">
        <f t="shared" si="19"/>
        <v>-</v>
      </c>
    </row>
    <row r="182" spans="1:13" ht="32.1" customHeight="1">
      <c r="A182" s="110" t="s">
        <v>130</v>
      </c>
      <c r="B182" s="110" t="s">
        <v>55</v>
      </c>
      <c r="C182" s="112" t="s">
        <v>58</v>
      </c>
      <c r="D182" s="111"/>
      <c r="E182" s="111">
        <v>21398</v>
      </c>
      <c r="F182" s="111"/>
      <c r="G182" s="109" t="str">
        <f t="shared" si="16"/>
        <v>-</v>
      </c>
      <c r="H182" s="111"/>
      <c r="I182" s="109" t="str">
        <f t="shared" si="17"/>
        <v>-</v>
      </c>
      <c r="J182" s="111"/>
      <c r="K182" s="111"/>
      <c r="L182" s="109" t="str">
        <f t="shared" si="18"/>
        <v>-</v>
      </c>
      <c r="M182" s="109" t="str">
        <f t="shared" si="19"/>
        <v>-</v>
      </c>
    </row>
    <row r="183" spans="1:13" ht="32.1" customHeight="1">
      <c r="A183" s="144" t="s">
        <v>132</v>
      </c>
      <c r="B183" s="144"/>
      <c r="C183" s="129" t="s">
        <v>1</v>
      </c>
      <c r="D183" s="108">
        <f>SUM(D186:D187)-D184</f>
        <v>0</v>
      </c>
      <c r="E183" s="108">
        <f>SUM(E186:E187)-E184</f>
        <v>0</v>
      </c>
      <c r="F183" s="108">
        <f>SUM(F186:F187)-F184</f>
        <v>0</v>
      </c>
      <c r="G183" s="109" t="str">
        <f t="shared" si="16"/>
        <v>-</v>
      </c>
      <c r="H183" s="108">
        <f>SUM(H186:H187)-H184</f>
        <v>3575.6</v>
      </c>
      <c r="I183" s="109" t="str">
        <f t="shared" si="17"/>
        <v>-</v>
      </c>
      <c r="J183" s="108">
        <f>SUM(J186:J187)-J184</f>
        <v>0</v>
      </c>
      <c r="K183" s="108">
        <f>SUM(K186:K187)-K184</f>
        <v>0</v>
      </c>
      <c r="L183" s="109">
        <f t="shared" si="18"/>
        <v>0</v>
      </c>
      <c r="M183" s="109" t="str">
        <f t="shared" si="19"/>
        <v>-</v>
      </c>
    </row>
    <row r="184" spans="1:13" ht="32.1" customHeight="1">
      <c r="A184" s="144"/>
      <c r="B184" s="144"/>
      <c r="C184" s="129" t="str">
        <f>IF(VALUE(C186)=0,"ВР(ОБ)",IF(VALUE(C186)&gt;540,"ошибка",IF(VALUE(C186)&lt;521,"ошибка",C186&amp;"ОБ")))</f>
        <v>522ОБ</v>
      </c>
      <c r="D184" s="108">
        <f>SUMIF($C186:$C187,$C186,D186:D187)</f>
        <v>0</v>
      </c>
      <c r="E184" s="108">
        <f>SUMIF($C186:$C187,$C186,E186:E187)</f>
        <v>0</v>
      </c>
      <c r="F184" s="108">
        <f>SUMIF($C186:$C187,$C186,F186:F187)</f>
        <v>0</v>
      </c>
      <c r="G184" s="109" t="str">
        <f t="shared" si="16"/>
        <v>-</v>
      </c>
      <c r="H184" s="108">
        <f>SUMIF($C186:$C187,$C186,H186:H187)</f>
        <v>3575.6</v>
      </c>
      <c r="I184" s="109" t="str">
        <f t="shared" si="17"/>
        <v>-</v>
      </c>
      <c r="J184" s="108">
        <f>SUMIF($C186:$C187,$C186,J186:J187)</f>
        <v>0</v>
      </c>
      <c r="K184" s="108">
        <f>SUMIF($C186:$C187,$C186,K186:K187)</f>
        <v>0</v>
      </c>
      <c r="L184" s="109">
        <f t="shared" si="18"/>
        <v>0</v>
      </c>
      <c r="M184" s="109" t="str">
        <f t="shared" si="19"/>
        <v>-</v>
      </c>
    </row>
    <row r="185" spans="1:13" ht="32.1" customHeight="1">
      <c r="A185" s="144"/>
      <c r="B185" s="144"/>
      <c r="C185" s="129" t="s">
        <v>2</v>
      </c>
      <c r="D185" s="109" t="str">
        <f>IF(D183&lt;&gt;0,IFERROR(D184/D183,"-"),"-")</f>
        <v>-</v>
      </c>
      <c r="E185" s="109" t="str">
        <f>IF(E183&lt;&gt;0,IFERROR(E184/E183,"-"),"-")</f>
        <v>-</v>
      </c>
      <c r="F185" s="109" t="str">
        <f>IF(F183&lt;&gt;0,IFERROR(F184/F183,"-"),"-")</f>
        <v>-</v>
      </c>
      <c r="G185" s="109" t="str">
        <f t="shared" si="16"/>
        <v>-</v>
      </c>
      <c r="H185" s="109">
        <f>IF(H183&lt;&gt;0,IFERROR(H184/H183,"-"),"-")</f>
        <v>1</v>
      </c>
      <c r="I185" s="109" t="str">
        <f t="shared" si="17"/>
        <v>-</v>
      </c>
      <c r="J185" s="109" t="str">
        <f>IF(J183&lt;&gt;0,IFERROR(J184/J183,"-"),"-")</f>
        <v>-</v>
      </c>
      <c r="K185" s="109" t="str">
        <f>IF(K183&lt;&gt;0,IFERROR(K184/K183,"-"),"-")</f>
        <v>-</v>
      </c>
      <c r="L185" s="109" t="str">
        <f t="shared" si="18"/>
        <v>-</v>
      </c>
      <c r="M185" s="109" t="str">
        <f t="shared" si="19"/>
        <v>-</v>
      </c>
    </row>
    <row r="186" spans="1:13" ht="32.1" customHeight="1">
      <c r="A186" s="110" t="s">
        <v>133</v>
      </c>
      <c r="B186" s="110" t="s">
        <v>55</v>
      </c>
      <c r="C186" s="129" t="s">
        <v>56</v>
      </c>
      <c r="D186" s="111"/>
      <c r="E186" s="111"/>
      <c r="F186" s="111"/>
      <c r="G186" s="109" t="str">
        <f t="shared" si="16"/>
        <v>-</v>
      </c>
      <c r="H186" s="111">
        <v>3575.6</v>
      </c>
      <c r="I186" s="109" t="str">
        <f t="shared" si="17"/>
        <v>-</v>
      </c>
      <c r="J186" s="111"/>
      <c r="K186" s="111"/>
      <c r="L186" s="109">
        <f t="shared" si="18"/>
        <v>0</v>
      </c>
      <c r="M186" s="109" t="str">
        <f t="shared" si="19"/>
        <v>-</v>
      </c>
    </row>
    <row r="187" spans="1:13" ht="32.1" customHeight="1">
      <c r="A187" s="110" t="s">
        <v>134</v>
      </c>
      <c r="B187" s="110" t="s">
        <v>55</v>
      </c>
      <c r="C187" s="112" t="s">
        <v>58</v>
      </c>
      <c r="D187" s="111"/>
      <c r="E187" s="111"/>
      <c r="F187" s="111"/>
      <c r="G187" s="109" t="str">
        <f t="shared" si="16"/>
        <v>-</v>
      </c>
      <c r="H187" s="111">
        <v>3575.6</v>
      </c>
      <c r="I187" s="109" t="str">
        <f t="shared" si="17"/>
        <v>-</v>
      </c>
      <c r="J187" s="111"/>
      <c r="K187" s="111"/>
      <c r="L187" s="109">
        <f t="shared" si="18"/>
        <v>0</v>
      </c>
      <c r="M187" s="109" t="str">
        <f t="shared" si="19"/>
        <v>-</v>
      </c>
    </row>
    <row r="188" spans="1:13" ht="32.1" customHeight="1">
      <c r="A188" s="144" t="s">
        <v>135</v>
      </c>
      <c r="B188" s="144"/>
      <c r="C188" s="129" t="s">
        <v>1</v>
      </c>
      <c r="D188" s="108">
        <f>SUM(D191:D195)-D189</f>
        <v>14334.5</v>
      </c>
      <c r="E188" s="108">
        <f>SUM(E191:E195)-E189</f>
        <v>56196.700000000004</v>
      </c>
      <c r="F188" s="108">
        <f>SUM(F191:F195)-F189</f>
        <v>23585.200000000004</v>
      </c>
      <c r="G188" s="109">
        <f t="shared" si="16"/>
        <v>1.6453451463252995</v>
      </c>
      <c r="H188" s="108">
        <f>SUM(H191:H195)-H189</f>
        <v>78520.200000000012</v>
      </c>
      <c r="I188" s="109">
        <f t="shared" si="17"/>
        <v>3.3292149313976562</v>
      </c>
      <c r="J188" s="108">
        <f>SUM(J191:J195)-J189</f>
        <v>135.1</v>
      </c>
      <c r="K188" s="108">
        <f>SUM(K191:K195)-K189</f>
        <v>0</v>
      </c>
      <c r="L188" s="109">
        <f t="shared" si="18"/>
        <v>0</v>
      </c>
      <c r="M188" s="109">
        <f t="shared" si="19"/>
        <v>0</v>
      </c>
    </row>
    <row r="189" spans="1:13" ht="32.1" customHeight="1">
      <c r="A189" s="144"/>
      <c r="B189" s="144"/>
      <c r="C189" s="129" t="str">
        <f>IF(VALUE(C191)=0,"ВР(ОБ)",IF(VALUE(C191)&gt;540,"ошибка",IF(VALUE(C191)&lt;521,"ошибка",C191&amp;"ОБ")))</f>
        <v>523ОБ</v>
      </c>
      <c r="D189" s="108">
        <f>SUMIF($C191:$C195,$C191,D191:D195)</f>
        <v>9679.7999999999993</v>
      </c>
      <c r="E189" s="108">
        <f>SUMIF($C191:$C195,$C191,E191:E195)</f>
        <v>44700.9</v>
      </c>
      <c r="F189" s="108">
        <f>SUMIF($C191:$C195,$C191,F191:F195)</f>
        <v>14735.1</v>
      </c>
      <c r="G189" s="109">
        <f t="shared" si="16"/>
        <v>1.5222525258786339</v>
      </c>
      <c r="H189" s="108">
        <f>SUMIF($C191:$C195,$C191,H191:H195)</f>
        <v>63354.5</v>
      </c>
      <c r="I189" s="109">
        <f t="shared" si="17"/>
        <v>4.2995636269859041</v>
      </c>
      <c r="J189" s="108">
        <f>SUMIF($C191:$C195,$C191,J191:J195)</f>
        <v>0</v>
      </c>
      <c r="K189" s="108">
        <f>SUMIF($C191:$C195,$C191,K191:K195)</f>
        <v>163.4</v>
      </c>
      <c r="L189" s="109">
        <f t="shared" si="18"/>
        <v>2.5791380249232496E-3</v>
      </c>
      <c r="M189" s="109" t="str">
        <f t="shared" si="19"/>
        <v>-</v>
      </c>
    </row>
    <row r="190" spans="1:13" ht="32.1" customHeight="1">
      <c r="A190" s="144"/>
      <c r="B190" s="144"/>
      <c r="C190" s="129" t="s">
        <v>2</v>
      </c>
      <c r="D190" s="109">
        <f>IF(D188&lt;&gt;0,IFERROR(D189/D188,"-"),"-")</f>
        <v>0.67527991907635421</v>
      </c>
      <c r="E190" s="109">
        <f>IF(E188&lt;&gt;0,IFERROR(E189/E188,"-"),"-")</f>
        <v>0.79543638683410234</v>
      </c>
      <c r="F190" s="109">
        <f>IF(F188&lt;&gt;0,IFERROR(F189/F188,"-"),"-")</f>
        <v>0.62476044298967137</v>
      </c>
      <c r="G190" s="109">
        <f t="shared" si="16"/>
        <v>0.92518735614738368</v>
      </c>
      <c r="H190" s="109">
        <f>IF(H188&lt;&gt;0,IFERROR(H189/H188,"-"),"-")</f>
        <v>0.80685607015774274</v>
      </c>
      <c r="I190" s="109">
        <f t="shared" si="17"/>
        <v>1.2914647193357627</v>
      </c>
      <c r="J190" s="109">
        <f>IF(J188&lt;&gt;0,IFERROR(J189/J188,"-"),"-")</f>
        <v>0</v>
      </c>
      <c r="K190" s="109" t="str">
        <f>IF(K188&lt;&gt;0,IFERROR(K189/K188,"-"),"-")</f>
        <v>-</v>
      </c>
      <c r="L190" s="109" t="str">
        <f t="shared" si="18"/>
        <v>-</v>
      </c>
      <c r="M190" s="109" t="str">
        <f t="shared" si="19"/>
        <v>-</v>
      </c>
    </row>
    <row r="191" spans="1:13" ht="32.1" customHeight="1">
      <c r="A191" s="110" t="s">
        <v>136</v>
      </c>
      <c r="B191" s="110" t="s">
        <v>137</v>
      </c>
      <c r="C191" s="129" t="s">
        <v>138</v>
      </c>
      <c r="D191" s="111">
        <v>9679.7999999999993</v>
      </c>
      <c r="E191" s="111">
        <v>44700.9</v>
      </c>
      <c r="F191" s="111">
        <v>14735.1</v>
      </c>
      <c r="G191" s="109">
        <f t="shared" si="16"/>
        <v>1.5222525258786339</v>
      </c>
      <c r="H191" s="111">
        <v>63354.5</v>
      </c>
      <c r="I191" s="109">
        <f t="shared" si="17"/>
        <v>4.2995636269859041</v>
      </c>
      <c r="J191" s="111"/>
      <c r="K191" s="111">
        <v>163.4</v>
      </c>
      <c r="L191" s="109">
        <f t="shared" si="18"/>
        <v>2.5791380249232496E-3</v>
      </c>
      <c r="M191" s="109" t="str">
        <f t="shared" si="19"/>
        <v>-</v>
      </c>
    </row>
    <row r="192" spans="1:13" ht="32.1" customHeight="1">
      <c r="A192" s="110" t="s">
        <v>139</v>
      </c>
      <c r="B192" s="110" t="s">
        <v>55</v>
      </c>
      <c r="C192" s="112" t="s">
        <v>77</v>
      </c>
      <c r="D192" s="111">
        <v>7911</v>
      </c>
      <c r="E192" s="111">
        <v>18792.400000000001</v>
      </c>
      <c r="F192" s="111">
        <v>18789.900000000001</v>
      </c>
      <c r="G192" s="109">
        <f t="shared" si="16"/>
        <v>2.3751611679939328</v>
      </c>
      <c r="H192" s="111">
        <v>48820.2</v>
      </c>
      <c r="I192" s="109">
        <f t="shared" si="17"/>
        <v>2.5982149984832272</v>
      </c>
      <c r="J192" s="111">
        <v>135.1</v>
      </c>
      <c r="K192" s="111"/>
      <c r="L192" s="109">
        <f t="shared" si="18"/>
        <v>0</v>
      </c>
      <c r="M192" s="109">
        <f t="shared" si="19"/>
        <v>0</v>
      </c>
    </row>
    <row r="193" spans="1:13" ht="32.1" customHeight="1">
      <c r="A193" s="110" t="s">
        <v>139</v>
      </c>
      <c r="B193" s="110" t="s">
        <v>55</v>
      </c>
      <c r="C193" s="112" t="s">
        <v>46</v>
      </c>
      <c r="D193" s="111">
        <v>6423.5</v>
      </c>
      <c r="E193" s="111">
        <v>32609</v>
      </c>
      <c r="F193" s="111"/>
      <c r="G193" s="109">
        <f t="shared" si="16"/>
        <v>0</v>
      </c>
      <c r="H193" s="111"/>
      <c r="I193" s="109" t="str">
        <f t="shared" si="17"/>
        <v>-</v>
      </c>
      <c r="J193" s="111"/>
      <c r="K193" s="111"/>
      <c r="L193" s="109" t="str">
        <f t="shared" si="18"/>
        <v>-</v>
      </c>
      <c r="M193" s="109" t="str">
        <f t="shared" si="19"/>
        <v>-</v>
      </c>
    </row>
    <row r="194" spans="1:13" ht="32.1" customHeight="1">
      <c r="A194" s="110" t="s">
        <v>139</v>
      </c>
      <c r="B194" s="110" t="s">
        <v>44</v>
      </c>
      <c r="C194" s="112" t="s">
        <v>77</v>
      </c>
      <c r="D194" s="111"/>
      <c r="E194" s="111">
        <v>3556.5</v>
      </c>
      <c r="F194" s="111">
        <v>3556.5</v>
      </c>
      <c r="G194" s="109" t="str">
        <f t="shared" si="16"/>
        <v>-</v>
      </c>
      <c r="H194" s="111">
        <v>29700</v>
      </c>
      <c r="I194" s="109">
        <f t="shared" si="17"/>
        <v>8.3509067903838048</v>
      </c>
      <c r="J194" s="111"/>
      <c r="K194" s="111"/>
      <c r="L194" s="109">
        <f t="shared" si="18"/>
        <v>0</v>
      </c>
      <c r="M194" s="109" t="str">
        <f t="shared" si="19"/>
        <v>-</v>
      </c>
    </row>
    <row r="195" spans="1:13" ht="32.1" customHeight="1">
      <c r="A195" s="110" t="s">
        <v>139</v>
      </c>
      <c r="B195" s="110" t="s">
        <v>44</v>
      </c>
      <c r="C195" s="112" t="s">
        <v>46</v>
      </c>
      <c r="D195" s="111"/>
      <c r="E195" s="111">
        <v>1238.8</v>
      </c>
      <c r="F195" s="111">
        <v>1238.8</v>
      </c>
      <c r="G195" s="109" t="str">
        <f t="shared" si="16"/>
        <v>-</v>
      </c>
      <c r="H195" s="111"/>
      <c r="I195" s="109">
        <f t="shared" si="17"/>
        <v>0</v>
      </c>
      <c r="J195" s="111"/>
      <c r="K195" s="111"/>
      <c r="L195" s="109" t="str">
        <f t="shared" si="18"/>
        <v>-</v>
      </c>
      <c r="M195" s="109" t="str">
        <f t="shared" si="19"/>
        <v>-</v>
      </c>
    </row>
    <row r="196" spans="1:13" ht="32.1" customHeight="1">
      <c r="A196" s="144" t="s">
        <v>47</v>
      </c>
      <c r="B196" s="144"/>
      <c r="C196" s="129" t="s">
        <v>1</v>
      </c>
      <c r="D196" s="108">
        <f>SUM(D199:D204)-D197</f>
        <v>14633.8</v>
      </c>
      <c r="E196" s="108">
        <f>SUM(E199:E204)-E197</f>
        <v>1525.2999999999997</v>
      </c>
      <c r="F196" s="108">
        <f>SUM(F199:F204)-F197</f>
        <v>1080.1999999999998</v>
      </c>
      <c r="G196" s="109">
        <f t="shared" si="16"/>
        <v>7.3815413631455939E-2</v>
      </c>
      <c r="H196" s="108">
        <f>SUM(H199:H204)-H197</f>
        <v>0</v>
      </c>
      <c r="I196" s="109">
        <f t="shared" si="17"/>
        <v>0</v>
      </c>
      <c r="J196" s="108">
        <f>SUM(J199:J204)-J197</f>
        <v>0</v>
      </c>
      <c r="K196" s="108">
        <f>SUM(K199:K204)-K197</f>
        <v>0</v>
      </c>
      <c r="L196" s="109" t="str">
        <f t="shared" si="18"/>
        <v>-</v>
      </c>
      <c r="M196" s="109" t="str">
        <f t="shared" si="19"/>
        <v>-</v>
      </c>
    </row>
    <row r="197" spans="1:13" ht="32.1" customHeight="1">
      <c r="A197" s="144"/>
      <c r="B197" s="144"/>
      <c r="C197" s="129" t="str">
        <f>IF(VALUE(C199)=0,"ВР(ОБ)",IF(VALUE(C199)&gt;540,"ошибка",IF(VALUE(C199)&lt;521,"ошибка",C199&amp;"ОБ")))</f>
        <v>523ОБ</v>
      </c>
      <c r="D197" s="108">
        <f>SUMIF($C199:$C204,$C199,D199:D204)</f>
        <v>14488.3</v>
      </c>
      <c r="E197" s="108">
        <f>SUMIF($C199:$C204,$C199,E199:E204)</f>
        <v>1514.6</v>
      </c>
      <c r="F197" s="108">
        <f>SUMIF($C199:$C204,$C199,F199:F204)</f>
        <v>1069.5</v>
      </c>
      <c r="G197" s="109">
        <f t="shared" si="16"/>
        <v>7.3818184328044018E-2</v>
      </c>
      <c r="H197" s="108">
        <f>SUMIF($C199:$C204,$C199,H199:H204)</f>
        <v>0</v>
      </c>
      <c r="I197" s="109">
        <f t="shared" si="17"/>
        <v>0</v>
      </c>
      <c r="J197" s="108">
        <f>SUMIF($C199:$C204,$C199,J199:J204)</f>
        <v>0</v>
      </c>
      <c r="K197" s="108">
        <f>SUMIF($C199:$C204,$C199,K199:K204)</f>
        <v>0</v>
      </c>
      <c r="L197" s="109" t="str">
        <f t="shared" si="18"/>
        <v>-</v>
      </c>
      <c r="M197" s="109" t="str">
        <f t="shared" si="19"/>
        <v>-</v>
      </c>
    </row>
    <row r="198" spans="1:13" ht="32.1" customHeight="1">
      <c r="A198" s="144"/>
      <c r="B198" s="144"/>
      <c r="C198" s="129" t="s">
        <v>2</v>
      </c>
      <c r="D198" s="109">
        <f>IF(D196&lt;&gt;0,IFERROR(D197/D196,"-"),"-")</f>
        <v>0.99005726468859767</v>
      </c>
      <c r="E198" s="109">
        <f>IF(E196&lt;&gt;0,IFERROR(E197/E196,"-"),"-")</f>
        <v>0.9929849865600211</v>
      </c>
      <c r="F198" s="109">
        <f>IF(F196&lt;&gt;0,IFERROR(F197/F196,"-"),"-")</f>
        <v>0.9900944269579709</v>
      </c>
      <c r="G198" s="109">
        <f t="shared" si="16"/>
        <v>1.0000375354746627</v>
      </c>
      <c r="H198" s="109" t="str">
        <f>IF(H196&lt;&gt;0,IFERROR(H197/H196,"-"),"-")</f>
        <v>-</v>
      </c>
      <c r="I198" s="109" t="str">
        <f t="shared" si="17"/>
        <v>-</v>
      </c>
      <c r="J198" s="109" t="str">
        <f>IF(J196&lt;&gt;0,IFERROR(J197/J196,"-"),"-")</f>
        <v>-</v>
      </c>
      <c r="K198" s="109" t="str">
        <f>IF(K196&lt;&gt;0,IFERROR(K197/K196,"-"),"-")</f>
        <v>-</v>
      </c>
      <c r="L198" s="109" t="str">
        <f t="shared" si="18"/>
        <v>-</v>
      </c>
      <c r="M198" s="109" t="str">
        <f t="shared" si="19"/>
        <v>-</v>
      </c>
    </row>
    <row r="199" spans="1:13" ht="32.1" customHeight="1">
      <c r="A199" s="110" t="s">
        <v>48</v>
      </c>
      <c r="B199" s="110" t="s">
        <v>137</v>
      </c>
      <c r="C199" s="129" t="s">
        <v>138</v>
      </c>
      <c r="D199" s="111">
        <v>14488.3</v>
      </c>
      <c r="E199" s="111">
        <v>1514.6</v>
      </c>
      <c r="F199" s="111">
        <v>1069.5</v>
      </c>
      <c r="G199" s="109">
        <f t="shared" si="16"/>
        <v>7.3818184328044018E-2</v>
      </c>
      <c r="H199" s="111"/>
      <c r="I199" s="109">
        <f t="shared" si="17"/>
        <v>0</v>
      </c>
      <c r="J199" s="111"/>
      <c r="K199" s="111"/>
      <c r="L199" s="109" t="str">
        <f t="shared" si="18"/>
        <v>-</v>
      </c>
      <c r="M199" s="109" t="str">
        <f t="shared" si="19"/>
        <v>-</v>
      </c>
    </row>
    <row r="200" spans="1:13" ht="32.1" customHeight="1">
      <c r="A200" s="110" t="s">
        <v>140</v>
      </c>
      <c r="B200" s="110" t="s">
        <v>55</v>
      </c>
      <c r="C200" s="112" t="s">
        <v>77</v>
      </c>
      <c r="D200" s="111">
        <v>466.4</v>
      </c>
      <c r="E200" s="111"/>
      <c r="F200" s="111"/>
      <c r="G200" s="109">
        <f t="shared" si="16"/>
        <v>0</v>
      </c>
      <c r="H200" s="111"/>
      <c r="I200" s="109" t="str">
        <f t="shared" si="17"/>
        <v>-</v>
      </c>
      <c r="J200" s="111"/>
      <c r="K200" s="111"/>
      <c r="L200" s="109" t="str">
        <f t="shared" si="18"/>
        <v>-</v>
      </c>
      <c r="M200" s="109" t="str">
        <f t="shared" si="19"/>
        <v>-</v>
      </c>
    </row>
    <row r="201" spans="1:13" ht="32.1" customHeight="1">
      <c r="A201" s="110" t="s">
        <v>140</v>
      </c>
      <c r="B201" s="110" t="s">
        <v>44</v>
      </c>
      <c r="C201" s="112" t="s">
        <v>77</v>
      </c>
      <c r="D201" s="111">
        <v>7563.9</v>
      </c>
      <c r="E201" s="111"/>
      <c r="F201" s="111"/>
      <c r="G201" s="109">
        <f t="shared" si="16"/>
        <v>0</v>
      </c>
      <c r="H201" s="111"/>
      <c r="I201" s="109" t="str">
        <f t="shared" si="17"/>
        <v>-</v>
      </c>
      <c r="J201" s="111"/>
      <c r="K201" s="111"/>
      <c r="L201" s="109" t="str">
        <f t="shared" si="18"/>
        <v>-</v>
      </c>
      <c r="M201" s="109" t="str">
        <f t="shared" si="19"/>
        <v>-</v>
      </c>
    </row>
    <row r="202" spans="1:13" ht="32.1" customHeight="1">
      <c r="A202" s="110" t="s">
        <v>140</v>
      </c>
      <c r="B202" s="110" t="s">
        <v>44</v>
      </c>
      <c r="C202" s="112" t="s">
        <v>46</v>
      </c>
      <c r="D202" s="111">
        <v>6603.5</v>
      </c>
      <c r="E202" s="111"/>
      <c r="F202" s="111"/>
      <c r="G202" s="109">
        <f t="shared" si="16"/>
        <v>0</v>
      </c>
      <c r="H202" s="111"/>
      <c r="I202" s="109" t="str">
        <f t="shared" si="17"/>
        <v>-</v>
      </c>
      <c r="J202" s="111"/>
      <c r="K202" s="111"/>
      <c r="L202" s="109" t="str">
        <f t="shared" si="18"/>
        <v>-</v>
      </c>
      <c r="M202" s="109" t="str">
        <f t="shared" si="19"/>
        <v>-</v>
      </c>
    </row>
    <row r="203" spans="1:13" ht="32.1" customHeight="1">
      <c r="A203" s="110" t="s">
        <v>140</v>
      </c>
      <c r="B203" s="110" t="s">
        <v>137</v>
      </c>
      <c r="C203" s="112" t="s">
        <v>77</v>
      </c>
      <c r="D203" s="111"/>
      <c r="E203" s="111"/>
      <c r="F203" s="111"/>
      <c r="G203" s="109" t="str">
        <f t="shared" si="16"/>
        <v>-</v>
      </c>
      <c r="H203" s="111"/>
      <c r="I203" s="109" t="str">
        <f t="shared" si="17"/>
        <v>-</v>
      </c>
      <c r="J203" s="111"/>
      <c r="K203" s="111"/>
      <c r="L203" s="109" t="str">
        <f t="shared" si="18"/>
        <v>-</v>
      </c>
      <c r="M203" s="109" t="str">
        <f t="shared" si="19"/>
        <v>-</v>
      </c>
    </row>
    <row r="204" spans="1:13" ht="32.1" customHeight="1">
      <c r="A204" s="110" t="s">
        <v>64</v>
      </c>
      <c r="B204" s="110" t="s">
        <v>44</v>
      </c>
      <c r="C204" s="112" t="s">
        <v>77</v>
      </c>
      <c r="D204" s="111"/>
      <c r="E204" s="111">
        <v>1525.3</v>
      </c>
      <c r="F204" s="111">
        <v>1080.2</v>
      </c>
      <c r="G204" s="109" t="str">
        <f t="shared" si="16"/>
        <v>-</v>
      </c>
      <c r="H204" s="111"/>
      <c r="I204" s="109">
        <f t="shared" si="17"/>
        <v>0</v>
      </c>
      <c r="J204" s="111"/>
      <c r="K204" s="111"/>
      <c r="L204" s="109" t="str">
        <f t="shared" si="18"/>
        <v>-</v>
      </c>
      <c r="M204" s="109" t="str">
        <f t="shared" si="19"/>
        <v>-</v>
      </c>
    </row>
    <row r="205" spans="1:13" ht="32.1" customHeight="1">
      <c r="A205" s="144" t="s">
        <v>141</v>
      </c>
      <c r="B205" s="144"/>
      <c r="C205" s="129" t="s">
        <v>1</v>
      </c>
      <c r="D205" s="108">
        <f>SUM(D208:D211)-D206</f>
        <v>989.89999999999975</v>
      </c>
      <c r="E205" s="108">
        <f>SUM(E208:E211)-E206</f>
        <v>912</v>
      </c>
      <c r="F205" s="108">
        <f>SUM(F208:F211)-F206</f>
        <v>912</v>
      </c>
      <c r="G205" s="109">
        <f t="shared" si="16"/>
        <v>0.92130518234165093</v>
      </c>
      <c r="H205" s="108">
        <f>SUM(H208:H211)-H206</f>
        <v>897</v>
      </c>
      <c r="I205" s="109">
        <f t="shared" si="17"/>
        <v>0.98355263157894735</v>
      </c>
      <c r="J205" s="108">
        <f>SUM(J208:J211)-J206</f>
        <v>488.7</v>
      </c>
      <c r="K205" s="108">
        <f>SUM(K208:K211)-K206</f>
        <v>414.1</v>
      </c>
      <c r="L205" s="109">
        <f t="shared" si="18"/>
        <v>0.46164994425863992</v>
      </c>
      <c r="M205" s="109">
        <f t="shared" si="19"/>
        <v>0.8473501125434828</v>
      </c>
    </row>
    <row r="206" spans="1:13" ht="32.1" customHeight="1">
      <c r="A206" s="144"/>
      <c r="B206" s="144"/>
      <c r="C206" s="129" t="str">
        <f>IF(VALUE(C208)=0,"ВР(ОБ)",IF(VALUE(C208)&gt;540,"ошибка",IF(VALUE(C208)&lt;521,"ошибка",C208&amp;"ОБ")))</f>
        <v>530ОБ</v>
      </c>
      <c r="D206" s="108">
        <f>SUMIF($C208:$C211,$C208,D208:D211)</f>
        <v>989.9</v>
      </c>
      <c r="E206" s="108">
        <f>SUMIF($C208:$C211,$C208,E208:E211)</f>
        <v>912</v>
      </c>
      <c r="F206" s="108">
        <f>SUMIF($C208:$C211,$C208,F208:F211)</f>
        <v>912</v>
      </c>
      <c r="G206" s="109">
        <f t="shared" si="16"/>
        <v>0.92130518234165071</v>
      </c>
      <c r="H206" s="108">
        <f>SUMIF($C208:$C211,$C208,H208:H211)</f>
        <v>897</v>
      </c>
      <c r="I206" s="109">
        <f t="shared" si="17"/>
        <v>0.98355263157894735</v>
      </c>
      <c r="J206" s="108">
        <f>SUMIF($C208:$C211,$C208,J208:J211)</f>
        <v>488.7</v>
      </c>
      <c r="K206" s="108">
        <f>SUMIF($C208:$C211,$C208,K208:K211)</f>
        <v>414.1</v>
      </c>
      <c r="L206" s="109">
        <f t="shared" si="18"/>
        <v>0.46164994425863992</v>
      </c>
      <c r="M206" s="109">
        <f t="shared" si="19"/>
        <v>0.8473501125434828</v>
      </c>
    </row>
    <row r="207" spans="1:13" ht="32.1" customHeight="1">
      <c r="A207" s="144"/>
      <c r="B207" s="144"/>
      <c r="C207" s="129" t="s">
        <v>2</v>
      </c>
      <c r="D207" s="109">
        <f>IF(D205&lt;&gt;0,IFERROR(D206/D205,"-"),"-")</f>
        <v>1.0000000000000002</v>
      </c>
      <c r="E207" s="109">
        <f>IF(E205&lt;&gt;0,IFERROR(E206/E205,"-"),"-")</f>
        <v>1</v>
      </c>
      <c r="F207" s="109">
        <f>IF(F205&lt;&gt;0,IFERROR(F206/F205,"-"),"-")</f>
        <v>1</v>
      </c>
      <c r="G207" s="109">
        <f t="shared" si="16"/>
        <v>0.99999999999999978</v>
      </c>
      <c r="H207" s="109">
        <f>IF(H205&lt;&gt;0,IFERROR(H206/H205,"-"),"-")</f>
        <v>1</v>
      </c>
      <c r="I207" s="109">
        <f t="shared" si="17"/>
        <v>1</v>
      </c>
      <c r="J207" s="109">
        <f>IF(J205&lt;&gt;0,IFERROR(J206/J205,"-"),"-")</f>
        <v>1</v>
      </c>
      <c r="K207" s="109">
        <f>IF(K205&lt;&gt;0,IFERROR(K206/K205,"-"),"-")</f>
        <v>1</v>
      </c>
      <c r="L207" s="109">
        <f t="shared" si="18"/>
        <v>1</v>
      </c>
      <c r="M207" s="109">
        <f t="shared" si="19"/>
        <v>1</v>
      </c>
    </row>
    <row r="208" spans="1:13" ht="32.1" customHeight="1">
      <c r="A208" s="110" t="s">
        <v>142</v>
      </c>
      <c r="B208" s="110" t="s">
        <v>111</v>
      </c>
      <c r="C208" s="129" t="s">
        <v>143</v>
      </c>
      <c r="D208" s="111">
        <v>989.9</v>
      </c>
      <c r="E208" s="111">
        <v>912</v>
      </c>
      <c r="F208" s="111">
        <v>912</v>
      </c>
      <c r="G208" s="109">
        <f t="shared" si="16"/>
        <v>0.92130518234165071</v>
      </c>
      <c r="H208" s="111">
        <v>897</v>
      </c>
      <c r="I208" s="109">
        <f t="shared" si="17"/>
        <v>0.98355263157894735</v>
      </c>
      <c r="J208" s="111">
        <v>488.7</v>
      </c>
      <c r="K208" s="111">
        <v>414.1</v>
      </c>
      <c r="L208" s="109">
        <f t="shared" si="18"/>
        <v>0.46164994425863992</v>
      </c>
      <c r="M208" s="109">
        <f t="shared" si="19"/>
        <v>0.8473501125434828</v>
      </c>
    </row>
    <row r="209" spans="1:13" ht="32.1" customHeight="1">
      <c r="A209" s="110" t="s">
        <v>142</v>
      </c>
      <c r="B209" s="110" t="s">
        <v>111</v>
      </c>
      <c r="C209" s="112" t="s">
        <v>144</v>
      </c>
      <c r="D209" s="111">
        <v>902.8</v>
      </c>
      <c r="E209" s="111">
        <v>910.5</v>
      </c>
      <c r="F209" s="111">
        <v>910.5</v>
      </c>
      <c r="G209" s="109">
        <f t="shared" si="16"/>
        <v>1.0085290208241029</v>
      </c>
      <c r="H209" s="111">
        <v>897</v>
      </c>
      <c r="I209" s="109">
        <f t="shared" si="17"/>
        <v>0.98517298187808899</v>
      </c>
      <c r="J209" s="111">
        <v>488.7</v>
      </c>
      <c r="K209" s="111">
        <v>414.1</v>
      </c>
      <c r="L209" s="109">
        <f t="shared" si="18"/>
        <v>0.46164994425863992</v>
      </c>
      <c r="M209" s="109">
        <f t="shared" si="19"/>
        <v>0.8473501125434828</v>
      </c>
    </row>
    <row r="210" spans="1:13" ht="32.1" customHeight="1">
      <c r="A210" s="110" t="s">
        <v>142</v>
      </c>
      <c r="B210" s="110" t="s">
        <v>111</v>
      </c>
      <c r="C210" s="112" t="s">
        <v>145</v>
      </c>
      <c r="D210" s="111">
        <v>87.1</v>
      </c>
      <c r="E210" s="111">
        <v>1.5</v>
      </c>
      <c r="F210" s="111">
        <v>1.5</v>
      </c>
      <c r="G210" s="109">
        <f t="shared" si="16"/>
        <v>1.7221584385763492E-2</v>
      </c>
      <c r="H210" s="111"/>
      <c r="I210" s="109">
        <f t="shared" si="17"/>
        <v>0</v>
      </c>
      <c r="J210" s="111"/>
      <c r="K210" s="111"/>
      <c r="L210" s="109" t="str">
        <f t="shared" si="18"/>
        <v>-</v>
      </c>
      <c r="M210" s="109" t="str">
        <f t="shared" si="19"/>
        <v>-</v>
      </c>
    </row>
    <row r="211" spans="1:13" ht="32.1" customHeight="1">
      <c r="A211" s="110" t="s">
        <v>142</v>
      </c>
      <c r="B211" s="110" t="s">
        <v>111</v>
      </c>
      <c r="C211" s="112" t="s">
        <v>46</v>
      </c>
      <c r="D211" s="111"/>
      <c r="E211" s="111"/>
      <c r="F211" s="111"/>
      <c r="G211" s="109" t="str">
        <f t="shared" si="16"/>
        <v>-</v>
      </c>
      <c r="H211" s="111"/>
      <c r="I211" s="109" t="str">
        <f t="shared" si="17"/>
        <v>-</v>
      </c>
      <c r="J211" s="111"/>
      <c r="K211" s="111"/>
      <c r="L211" s="109" t="str">
        <f t="shared" si="18"/>
        <v>-</v>
      </c>
      <c r="M211" s="109" t="str">
        <f t="shared" si="19"/>
        <v>-</v>
      </c>
    </row>
    <row r="212" spans="1:13" ht="32.1" customHeight="1">
      <c r="A212" s="144" t="s">
        <v>146</v>
      </c>
      <c r="B212" s="144"/>
      <c r="C212" s="129" t="s">
        <v>1</v>
      </c>
      <c r="D212" s="108">
        <f>SUM(D215:D216)-D213</f>
        <v>7222.8999999999987</v>
      </c>
      <c r="E212" s="108">
        <f>SUM(E215:E216)-E213</f>
        <v>18016.5</v>
      </c>
      <c r="F212" s="108">
        <f>SUM(F215:F216)-F213</f>
        <v>18016.5</v>
      </c>
      <c r="G212" s="109">
        <f t="shared" si="16"/>
        <v>2.4943582217668809</v>
      </c>
      <c r="H212" s="108">
        <f>SUM(H215:H216)-H213</f>
        <v>20247.900000000005</v>
      </c>
      <c r="I212" s="109">
        <f t="shared" si="17"/>
        <v>1.1238531346265925</v>
      </c>
      <c r="J212" s="108">
        <f>SUM(J215:J216)-J213</f>
        <v>10105.800000000001</v>
      </c>
      <c r="K212" s="108">
        <f>SUM(K215:K216)-K213</f>
        <v>11041.8</v>
      </c>
      <c r="L212" s="109">
        <f t="shared" si="18"/>
        <v>0.54533062687982437</v>
      </c>
      <c r="M212" s="109">
        <f t="shared" si="19"/>
        <v>1.0926200795582732</v>
      </c>
    </row>
    <row r="213" spans="1:13" ht="32.1" customHeight="1">
      <c r="A213" s="144"/>
      <c r="B213" s="144"/>
      <c r="C213" s="129" t="str">
        <f>IF(VALUE(C215)=0,"ВР(ОБ)",IF(VALUE(C215)&gt;540,"ошибка",IF(VALUE(C215)&lt;521,"ошибка",C215&amp;"ОБ")))</f>
        <v>521ОБ</v>
      </c>
      <c r="D213" s="108">
        <f>SUMIF($C215:$C216,$C215,D215:D216)</f>
        <v>7215.7</v>
      </c>
      <c r="E213" s="108">
        <f>SUMIF($C215:$C216,$C215,E215:E216)</f>
        <v>17998.5</v>
      </c>
      <c r="F213" s="108">
        <f>SUMIF($C215:$C216,$C215,F215:F216)</f>
        <v>17998.5</v>
      </c>
      <c r="G213" s="109">
        <f t="shared" si="16"/>
        <v>2.4943525922640908</v>
      </c>
      <c r="H213" s="108">
        <f>SUMIF($C215:$C216,$C215,H215:H216)</f>
        <v>20227.7</v>
      </c>
      <c r="I213" s="109">
        <f t="shared" si="17"/>
        <v>1.1238547656749174</v>
      </c>
      <c r="J213" s="108">
        <f>SUMIF($C215:$C216,$C215,J215:J216)</f>
        <v>10095.6</v>
      </c>
      <c r="K213" s="108">
        <f>SUMIF($C215:$C216,$C215,K215:K216)</f>
        <v>11030.8</v>
      </c>
      <c r="L213" s="109">
        <f t="shared" si="18"/>
        <v>0.54533140198836239</v>
      </c>
      <c r="M213" s="109">
        <f t="shared" si="19"/>
        <v>1.0926344149926699</v>
      </c>
    </row>
    <row r="214" spans="1:13" ht="32.1" customHeight="1">
      <c r="A214" s="144"/>
      <c r="B214" s="144"/>
      <c r="C214" s="129" t="s">
        <v>2</v>
      </c>
      <c r="D214" s="109">
        <f>IF(D212&lt;&gt;0,IFERROR(D213/D212,"-"),"-")</f>
        <v>0.99900317047169429</v>
      </c>
      <c r="E214" s="109">
        <f>IF(E212&lt;&gt;0,IFERROR(E213/E212,"-"),"-")</f>
        <v>0.99900091582715844</v>
      </c>
      <c r="F214" s="109">
        <f>IF(F212&lt;&gt;0,IFERROR(F213/F212,"-"),"-")</f>
        <v>0.99900091582715844</v>
      </c>
      <c r="G214" s="109">
        <f t="shared" si="16"/>
        <v>0.99999774310572531</v>
      </c>
      <c r="H214" s="109">
        <f>IF(H212&lt;&gt;0,IFERROR(H213/H212,"-"),"-")</f>
        <v>0.99900236567742806</v>
      </c>
      <c r="I214" s="109">
        <f t="shared" si="17"/>
        <v>1.0000014513002407</v>
      </c>
      <c r="J214" s="109">
        <f>IF(J212&lt;&gt;0,IFERROR(J213/J212,"-"),"-")</f>
        <v>0.99899067862019819</v>
      </c>
      <c r="K214" s="109">
        <f>IF(K212&lt;&gt;0,IFERROR(K213/K212,"-"),"-")</f>
        <v>0.9990037856146643</v>
      </c>
      <c r="L214" s="109">
        <f t="shared" si="18"/>
        <v>1.0000014213552291</v>
      </c>
      <c r="M214" s="109">
        <f t="shared" si="19"/>
        <v>1.0000131202370017</v>
      </c>
    </row>
    <row r="215" spans="1:13" ht="32.1" customHeight="1">
      <c r="A215" s="110" t="s">
        <v>147</v>
      </c>
      <c r="B215" s="110" t="s">
        <v>37</v>
      </c>
      <c r="C215" s="129" t="s">
        <v>38</v>
      </c>
      <c r="D215" s="111">
        <v>7215.7</v>
      </c>
      <c r="E215" s="111">
        <v>17998.5</v>
      </c>
      <c r="F215" s="111">
        <v>17998.5</v>
      </c>
      <c r="G215" s="109">
        <f t="shared" si="16"/>
        <v>2.4943525922640908</v>
      </c>
      <c r="H215" s="111">
        <v>20227.7</v>
      </c>
      <c r="I215" s="109">
        <f t="shared" si="17"/>
        <v>1.1238547656749174</v>
      </c>
      <c r="J215" s="111">
        <v>10095.6</v>
      </c>
      <c r="K215" s="111">
        <v>11030.8</v>
      </c>
      <c r="L215" s="109">
        <f t="shared" si="18"/>
        <v>0.54533140198836239</v>
      </c>
      <c r="M215" s="109">
        <f t="shared" si="19"/>
        <v>1.0926344149926699</v>
      </c>
    </row>
    <row r="216" spans="1:13" ht="32.1" customHeight="1">
      <c r="A216" s="110" t="s">
        <v>148</v>
      </c>
      <c r="B216" s="110" t="s">
        <v>37</v>
      </c>
      <c r="C216" s="112" t="s">
        <v>40</v>
      </c>
      <c r="D216" s="111">
        <v>7222.9</v>
      </c>
      <c r="E216" s="111">
        <v>18016.5</v>
      </c>
      <c r="F216" s="111">
        <v>18016.5</v>
      </c>
      <c r="G216" s="109">
        <f t="shared" si="16"/>
        <v>2.4943582217668805</v>
      </c>
      <c r="H216" s="111">
        <v>20247.900000000001</v>
      </c>
      <c r="I216" s="109">
        <f t="shared" si="17"/>
        <v>1.1238531346265923</v>
      </c>
      <c r="J216" s="111">
        <v>10105.799999999999</v>
      </c>
      <c r="K216" s="111">
        <v>11041.8</v>
      </c>
      <c r="L216" s="109">
        <f t="shared" si="18"/>
        <v>0.54533062687982448</v>
      </c>
      <c r="M216" s="109">
        <f t="shared" si="19"/>
        <v>1.0926200795582734</v>
      </c>
    </row>
    <row r="217" spans="1:13" ht="32.1" customHeight="1">
      <c r="A217" s="144" t="s">
        <v>149</v>
      </c>
      <c r="B217" s="144"/>
      <c r="C217" s="129" t="s">
        <v>1</v>
      </c>
      <c r="D217" s="108">
        <f>SUM(D220:D221)-D218</f>
        <v>118597.1</v>
      </c>
      <c r="E217" s="108">
        <f>SUM(E220:E221)-E218</f>
        <v>132999.70000000001</v>
      </c>
      <c r="F217" s="108">
        <f>SUM(F220:F221)-F218</f>
        <v>132999.70000000001</v>
      </c>
      <c r="G217" s="109">
        <f t="shared" si="16"/>
        <v>1.121441418044792</v>
      </c>
      <c r="H217" s="108">
        <f>SUM(H220:H221)-H218</f>
        <v>148214.1</v>
      </c>
      <c r="I217" s="109">
        <f t="shared" si="17"/>
        <v>1.114394242994533</v>
      </c>
      <c r="J217" s="108">
        <f>SUM(J220:J221)-J218</f>
        <v>54966.9</v>
      </c>
      <c r="K217" s="108">
        <f>SUM(K220:K221)-K218</f>
        <v>52956.5</v>
      </c>
      <c r="L217" s="109">
        <f t="shared" si="18"/>
        <v>0.35729731516772018</v>
      </c>
      <c r="M217" s="109">
        <f t="shared" si="19"/>
        <v>0.96342526138457873</v>
      </c>
    </row>
    <row r="218" spans="1:13" ht="32.1" customHeight="1">
      <c r="A218" s="144"/>
      <c r="B218" s="144"/>
      <c r="C218" s="129" t="str">
        <f>IF(VALUE(C220)=0,"ВР(ОБ)",IF(VALUE(C220)&gt;540,"ошибка",IF(VALUE(C220)&lt;521,"ошибка",C220&amp;"ОБ")))</f>
        <v>530ОБ</v>
      </c>
      <c r="D218" s="108">
        <f>SUMIF($C220:$C221,$C220,D220:D221)</f>
        <v>118597.1</v>
      </c>
      <c r="E218" s="108">
        <f>SUMIF($C220:$C221,$C220,E220:E221)</f>
        <v>132999.70000000001</v>
      </c>
      <c r="F218" s="108">
        <f>SUMIF($C220:$C221,$C220,F220:F221)</f>
        <v>132999.70000000001</v>
      </c>
      <c r="G218" s="109">
        <f t="shared" si="16"/>
        <v>1.121441418044792</v>
      </c>
      <c r="H218" s="108">
        <f>SUMIF($C220:$C221,$C220,H220:H221)</f>
        <v>148214.1</v>
      </c>
      <c r="I218" s="109">
        <f t="shared" si="17"/>
        <v>1.114394242994533</v>
      </c>
      <c r="J218" s="108">
        <f>SUMIF($C220:$C221,$C220,J220:J221)</f>
        <v>54966.9</v>
      </c>
      <c r="K218" s="108">
        <f>SUMIF($C220:$C221,$C220,K220:K221)</f>
        <v>52956.5</v>
      </c>
      <c r="L218" s="109">
        <f t="shared" si="18"/>
        <v>0.35729731516772018</v>
      </c>
      <c r="M218" s="109">
        <f t="shared" si="19"/>
        <v>0.96342526138457873</v>
      </c>
    </row>
    <row r="219" spans="1:13" ht="32.1" customHeight="1">
      <c r="A219" s="144"/>
      <c r="B219" s="144"/>
      <c r="C219" s="129" t="s">
        <v>2</v>
      </c>
      <c r="D219" s="109">
        <f>IF(D217&lt;&gt;0,IFERROR(D218/D217,"-"),"-")</f>
        <v>1</v>
      </c>
      <c r="E219" s="109">
        <f>IF(E217&lt;&gt;0,IFERROR(E218/E217,"-"),"-")</f>
        <v>1</v>
      </c>
      <c r="F219" s="109">
        <f>IF(F217&lt;&gt;0,IFERROR(F218/F217,"-"),"-")</f>
        <v>1</v>
      </c>
      <c r="G219" s="109">
        <f t="shared" ref="G219:G282" si="20">IF(D219&lt;&gt;0,IFERROR(F219/D219,"-"),"-")</f>
        <v>1</v>
      </c>
      <c r="H219" s="109">
        <f>IF(H217&lt;&gt;0,IFERROR(H218/H217,"-"),"-")</f>
        <v>1</v>
      </c>
      <c r="I219" s="109">
        <f t="shared" ref="I219:I282" si="21">IF(F219&lt;&gt;0,IFERROR(H219/F219,"-"),"-")</f>
        <v>1</v>
      </c>
      <c r="J219" s="109">
        <f>IF(J217&lt;&gt;0,IFERROR(J218/J217,"-"),"-")</f>
        <v>1</v>
      </c>
      <c r="K219" s="109">
        <f>IF(K217&lt;&gt;0,IFERROR(K218/K217,"-"),"-")</f>
        <v>1</v>
      </c>
      <c r="L219" s="109">
        <f t="shared" ref="L219:L282" si="22">IF(H219&lt;&gt;0,IFERROR(K219/H219,"-"),"-")</f>
        <v>1</v>
      </c>
      <c r="M219" s="109">
        <f t="shared" ref="M219:M282" si="23">IF(J219&lt;&gt;0,IFERROR(K219/J219,"-"),"-")</f>
        <v>1</v>
      </c>
    </row>
    <row r="220" spans="1:13" ht="32.1" customHeight="1">
      <c r="A220" s="110" t="s">
        <v>150</v>
      </c>
      <c r="B220" s="110" t="s">
        <v>63</v>
      </c>
      <c r="C220" s="129" t="s">
        <v>143</v>
      </c>
      <c r="D220" s="111">
        <v>118597.1</v>
      </c>
      <c r="E220" s="111">
        <v>132999.70000000001</v>
      </c>
      <c r="F220" s="111">
        <v>132999.70000000001</v>
      </c>
      <c r="G220" s="109">
        <f t="shared" si="20"/>
        <v>1.121441418044792</v>
      </c>
      <c r="H220" s="111">
        <v>148214.1</v>
      </c>
      <c r="I220" s="109">
        <f t="shared" si="21"/>
        <v>1.114394242994533</v>
      </c>
      <c r="J220" s="111">
        <v>54966.9</v>
      </c>
      <c r="K220" s="111">
        <v>52956.5</v>
      </c>
      <c r="L220" s="109">
        <f t="shared" si="22"/>
        <v>0.35729731516772018</v>
      </c>
      <c r="M220" s="109">
        <f t="shared" si="23"/>
        <v>0.96342526138457873</v>
      </c>
    </row>
    <row r="221" spans="1:13" ht="32.1" customHeight="1">
      <c r="A221" s="110" t="s">
        <v>150</v>
      </c>
      <c r="B221" s="110" t="s">
        <v>63</v>
      </c>
      <c r="C221" s="112" t="s">
        <v>41</v>
      </c>
      <c r="D221" s="111">
        <v>118597.1</v>
      </c>
      <c r="E221" s="111">
        <v>132999.70000000001</v>
      </c>
      <c r="F221" s="111">
        <v>132999.70000000001</v>
      </c>
      <c r="G221" s="109">
        <f t="shared" si="20"/>
        <v>1.121441418044792</v>
      </c>
      <c r="H221" s="111">
        <v>148214.1</v>
      </c>
      <c r="I221" s="109">
        <f t="shared" si="21"/>
        <v>1.114394242994533</v>
      </c>
      <c r="J221" s="111">
        <v>54966.9</v>
      </c>
      <c r="K221" s="111">
        <v>52956.5</v>
      </c>
      <c r="L221" s="109">
        <f t="shared" si="22"/>
        <v>0.35729731516772018</v>
      </c>
      <c r="M221" s="109">
        <f t="shared" si="23"/>
        <v>0.96342526138457873</v>
      </c>
    </row>
    <row r="222" spans="1:13" ht="32.1" customHeight="1">
      <c r="A222" s="144" t="s">
        <v>149</v>
      </c>
      <c r="B222" s="144"/>
      <c r="C222" s="129" t="s">
        <v>1</v>
      </c>
      <c r="D222" s="108">
        <f>SUM(D225:D226)-D223</f>
        <v>176755.4</v>
      </c>
      <c r="E222" s="108">
        <f>SUM(E225:E226)-E223</f>
        <v>188397.2</v>
      </c>
      <c r="F222" s="108">
        <f>SUM(F225:F226)-F223</f>
        <v>188397.2</v>
      </c>
      <c r="G222" s="109">
        <f t="shared" si="20"/>
        <v>1.065863900056236</v>
      </c>
      <c r="H222" s="108">
        <f>SUM(H225:H226)-H223</f>
        <v>198669.9</v>
      </c>
      <c r="I222" s="109">
        <f t="shared" si="21"/>
        <v>1.0545268188699195</v>
      </c>
      <c r="J222" s="108">
        <f>SUM(J225:J226)-J223</f>
        <v>102061.3</v>
      </c>
      <c r="K222" s="108">
        <f>SUM(K225:K226)-K223</f>
        <v>115554</v>
      </c>
      <c r="L222" s="109">
        <f t="shared" si="22"/>
        <v>0.58163818474766438</v>
      </c>
      <c r="M222" s="109">
        <f t="shared" si="23"/>
        <v>1.1322019217862207</v>
      </c>
    </row>
    <row r="223" spans="1:13" ht="32.1" customHeight="1">
      <c r="A223" s="144"/>
      <c r="B223" s="144"/>
      <c r="C223" s="129" t="str">
        <f>IF(VALUE(C225)=0,"ВР(ОБ)",IF(VALUE(C225)&gt;540,"ошибка",IF(VALUE(C225)&lt;521,"ошибка",C225&amp;"ОБ")))</f>
        <v>530ОБ</v>
      </c>
      <c r="D223" s="108">
        <f>SUMIF($C225:$C226,$C225,D225:D226)</f>
        <v>176755.4</v>
      </c>
      <c r="E223" s="108">
        <f>SUMIF($C225:$C226,$C225,E225:E226)</f>
        <v>188397.2</v>
      </c>
      <c r="F223" s="108">
        <f>SUMIF($C225:$C226,$C225,F225:F226)</f>
        <v>188397.2</v>
      </c>
      <c r="G223" s="109">
        <f t="shared" si="20"/>
        <v>1.065863900056236</v>
      </c>
      <c r="H223" s="108">
        <f>SUMIF($C225:$C226,$C225,H225:H226)</f>
        <v>198669.9</v>
      </c>
      <c r="I223" s="109">
        <f t="shared" si="21"/>
        <v>1.0545268188699195</v>
      </c>
      <c r="J223" s="108">
        <f>SUMIF($C225:$C226,$C225,J225:J226)</f>
        <v>102061.3</v>
      </c>
      <c r="K223" s="108">
        <f>SUMIF($C225:$C226,$C225,K225:K226)</f>
        <v>115554</v>
      </c>
      <c r="L223" s="109">
        <f t="shared" si="22"/>
        <v>0.58163818474766438</v>
      </c>
      <c r="M223" s="109">
        <f t="shared" si="23"/>
        <v>1.1322019217862207</v>
      </c>
    </row>
    <row r="224" spans="1:13" ht="32.1" customHeight="1">
      <c r="A224" s="144"/>
      <c r="B224" s="144"/>
      <c r="C224" s="129" t="s">
        <v>2</v>
      </c>
      <c r="D224" s="109">
        <f>IF(D222&lt;&gt;0,IFERROR(D223/D222,"-"),"-")</f>
        <v>1</v>
      </c>
      <c r="E224" s="109">
        <f>IF(E222&lt;&gt;0,IFERROR(E223/E222,"-"),"-")</f>
        <v>1</v>
      </c>
      <c r="F224" s="109">
        <f>IF(F222&lt;&gt;0,IFERROR(F223/F222,"-"),"-")</f>
        <v>1</v>
      </c>
      <c r="G224" s="109">
        <f t="shared" si="20"/>
        <v>1</v>
      </c>
      <c r="H224" s="109">
        <f>IF(H222&lt;&gt;0,IFERROR(H223/H222,"-"),"-")</f>
        <v>1</v>
      </c>
      <c r="I224" s="109">
        <f t="shared" si="21"/>
        <v>1</v>
      </c>
      <c r="J224" s="109">
        <f>IF(J222&lt;&gt;0,IFERROR(J223/J222,"-"),"-")</f>
        <v>1</v>
      </c>
      <c r="K224" s="109">
        <f>IF(K222&lt;&gt;0,IFERROR(K223/K222,"-"),"-")</f>
        <v>1</v>
      </c>
      <c r="L224" s="109">
        <f t="shared" si="22"/>
        <v>1</v>
      </c>
      <c r="M224" s="109">
        <f t="shared" si="23"/>
        <v>1</v>
      </c>
    </row>
    <row r="225" spans="1:13" ht="32.1" customHeight="1">
      <c r="A225" s="110" t="s">
        <v>150</v>
      </c>
      <c r="B225" s="110" t="s">
        <v>37</v>
      </c>
      <c r="C225" s="129" t="s">
        <v>143</v>
      </c>
      <c r="D225" s="111">
        <v>176755.4</v>
      </c>
      <c r="E225" s="111">
        <v>188397.2</v>
      </c>
      <c r="F225" s="111">
        <v>188397.2</v>
      </c>
      <c r="G225" s="109">
        <f t="shared" si="20"/>
        <v>1.065863900056236</v>
      </c>
      <c r="H225" s="111">
        <v>198669.9</v>
      </c>
      <c r="I225" s="109">
        <f t="shared" si="21"/>
        <v>1.0545268188699195</v>
      </c>
      <c r="J225" s="111">
        <v>102061.3</v>
      </c>
      <c r="K225" s="111">
        <v>115554</v>
      </c>
      <c r="L225" s="109">
        <f t="shared" si="22"/>
        <v>0.58163818474766438</v>
      </c>
      <c r="M225" s="109">
        <f t="shared" si="23"/>
        <v>1.1322019217862207</v>
      </c>
    </row>
    <row r="226" spans="1:13" ht="32.1" customHeight="1">
      <c r="A226" s="110" t="s">
        <v>150</v>
      </c>
      <c r="B226" s="110" t="s">
        <v>37</v>
      </c>
      <c r="C226" s="112" t="s">
        <v>41</v>
      </c>
      <c r="D226" s="111">
        <v>176755.4</v>
      </c>
      <c r="E226" s="111">
        <v>188397.2</v>
      </c>
      <c r="F226" s="111">
        <v>188397.2</v>
      </c>
      <c r="G226" s="109">
        <f t="shared" si="20"/>
        <v>1.065863900056236</v>
      </c>
      <c r="H226" s="111">
        <v>198669.9</v>
      </c>
      <c r="I226" s="109">
        <f t="shared" si="21"/>
        <v>1.0545268188699195</v>
      </c>
      <c r="J226" s="111">
        <v>102061.3</v>
      </c>
      <c r="K226" s="111">
        <v>115554</v>
      </c>
      <c r="L226" s="109">
        <f t="shared" si="22"/>
        <v>0.58163818474766438</v>
      </c>
      <c r="M226" s="109">
        <f t="shared" si="23"/>
        <v>1.1322019217862207</v>
      </c>
    </row>
    <row r="227" spans="1:13" ht="32.1" customHeight="1">
      <c r="A227" s="144" t="s">
        <v>151</v>
      </c>
      <c r="B227" s="144"/>
      <c r="C227" s="129" t="s">
        <v>1</v>
      </c>
      <c r="D227" s="108">
        <f>SUM(D230:D231)-D228</f>
        <v>7835.9</v>
      </c>
      <c r="E227" s="108">
        <f>SUM(E230:E231)-E228</f>
        <v>7481.8</v>
      </c>
      <c r="F227" s="108">
        <f>SUM(F230:F231)-F228</f>
        <v>5752.3</v>
      </c>
      <c r="G227" s="109">
        <f t="shared" si="20"/>
        <v>0.73409563674881007</v>
      </c>
      <c r="H227" s="108">
        <f>SUM(H230:H231)-H228</f>
        <v>8900.5</v>
      </c>
      <c r="I227" s="109">
        <f t="shared" si="21"/>
        <v>1.5472941258279296</v>
      </c>
      <c r="J227" s="108">
        <f>SUM(J230:J231)-J228</f>
        <v>3932.6</v>
      </c>
      <c r="K227" s="108">
        <f>SUM(K230:K231)-K228</f>
        <v>2444.1</v>
      </c>
      <c r="L227" s="109">
        <f t="shared" si="22"/>
        <v>0.27460255041851578</v>
      </c>
      <c r="M227" s="109">
        <f t="shared" si="23"/>
        <v>0.6214972282968011</v>
      </c>
    </row>
    <row r="228" spans="1:13" ht="32.1" customHeight="1">
      <c r="A228" s="144"/>
      <c r="B228" s="144"/>
      <c r="C228" s="129" t="str">
        <f>IF(VALUE(C230)=0,"ВР(ОБ)",IF(VALUE(C230)&gt;540,"ошибка",IF(VALUE(C230)&lt;521,"ошибка",C230&amp;"ОБ")))</f>
        <v>530ОБ</v>
      </c>
      <c r="D228" s="108">
        <f>SUMIF($C230:$C231,$C230,D230:D231)</f>
        <v>7835.9</v>
      </c>
      <c r="E228" s="108">
        <f>SUMIF($C230:$C231,$C230,E230:E231)</f>
        <v>7481.8</v>
      </c>
      <c r="F228" s="108">
        <f>SUMIF($C230:$C231,$C230,F230:F231)</f>
        <v>5752.3</v>
      </c>
      <c r="G228" s="109">
        <f t="shared" si="20"/>
        <v>0.73409563674881007</v>
      </c>
      <c r="H228" s="108">
        <f>SUMIF($C230:$C231,$C230,H230:H231)</f>
        <v>8900.5</v>
      </c>
      <c r="I228" s="109">
        <f t="shared" si="21"/>
        <v>1.5472941258279296</v>
      </c>
      <c r="J228" s="108">
        <f>SUMIF($C230:$C231,$C230,J230:J231)</f>
        <v>3932.6</v>
      </c>
      <c r="K228" s="108">
        <f>SUMIF($C230:$C231,$C230,K230:K231)</f>
        <v>2444.1</v>
      </c>
      <c r="L228" s="109">
        <f t="shared" si="22"/>
        <v>0.27460255041851578</v>
      </c>
      <c r="M228" s="109">
        <f t="shared" si="23"/>
        <v>0.6214972282968011</v>
      </c>
    </row>
    <row r="229" spans="1:13" ht="32.1" customHeight="1">
      <c r="A229" s="144"/>
      <c r="B229" s="144"/>
      <c r="C229" s="129" t="s">
        <v>2</v>
      </c>
      <c r="D229" s="109">
        <f>IF(D227&lt;&gt;0,IFERROR(D228/D227,"-"),"-")</f>
        <v>1</v>
      </c>
      <c r="E229" s="109">
        <f>IF(E227&lt;&gt;0,IFERROR(E228/E227,"-"),"-")</f>
        <v>1</v>
      </c>
      <c r="F229" s="109">
        <f>IF(F227&lt;&gt;0,IFERROR(F228/F227,"-"),"-")</f>
        <v>1</v>
      </c>
      <c r="G229" s="109">
        <f t="shared" si="20"/>
        <v>1</v>
      </c>
      <c r="H229" s="109">
        <f>IF(H227&lt;&gt;0,IFERROR(H228/H227,"-"),"-")</f>
        <v>1</v>
      </c>
      <c r="I229" s="109">
        <f t="shared" si="21"/>
        <v>1</v>
      </c>
      <c r="J229" s="109">
        <f>IF(J227&lt;&gt;0,IFERROR(J228/J227,"-"),"-")</f>
        <v>1</v>
      </c>
      <c r="K229" s="109">
        <f>IF(K227&lt;&gt;0,IFERROR(K228/K227,"-"),"-")</f>
        <v>1</v>
      </c>
      <c r="L229" s="109">
        <f t="shared" si="22"/>
        <v>1</v>
      </c>
      <c r="M229" s="109">
        <f t="shared" si="23"/>
        <v>1</v>
      </c>
    </row>
    <row r="230" spans="1:13" ht="32.1" customHeight="1">
      <c r="A230" s="110" t="s">
        <v>152</v>
      </c>
      <c r="B230" s="110" t="s">
        <v>37</v>
      </c>
      <c r="C230" s="129" t="s">
        <v>143</v>
      </c>
      <c r="D230" s="111">
        <v>7835.9</v>
      </c>
      <c r="E230" s="111">
        <v>7481.8</v>
      </c>
      <c r="F230" s="111">
        <v>5752.3</v>
      </c>
      <c r="G230" s="109">
        <f t="shared" si="20"/>
        <v>0.73409563674881007</v>
      </c>
      <c r="H230" s="111">
        <v>8900.5</v>
      </c>
      <c r="I230" s="109">
        <f t="shared" si="21"/>
        <v>1.5472941258279296</v>
      </c>
      <c r="J230" s="111">
        <v>3932.6</v>
      </c>
      <c r="K230" s="111">
        <v>2444.1</v>
      </c>
      <c r="L230" s="109">
        <f t="shared" si="22"/>
        <v>0.27460255041851578</v>
      </c>
      <c r="M230" s="109">
        <f t="shared" si="23"/>
        <v>0.6214972282968011</v>
      </c>
    </row>
    <row r="231" spans="1:13" ht="32.1" customHeight="1">
      <c r="A231" s="110" t="s">
        <v>152</v>
      </c>
      <c r="B231" s="110" t="s">
        <v>37</v>
      </c>
      <c r="C231" s="112" t="s">
        <v>40</v>
      </c>
      <c r="D231" s="111">
        <v>7835.9</v>
      </c>
      <c r="E231" s="111">
        <v>7481.8</v>
      </c>
      <c r="F231" s="111">
        <v>5752.3</v>
      </c>
      <c r="G231" s="109">
        <f t="shared" si="20"/>
        <v>0.73409563674881007</v>
      </c>
      <c r="H231" s="111">
        <v>8900.5</v>
      </c>
      <c r="I231" s="109">
        <f t="shared" si="21"/>
        <v>1.5472941258279296</v>
      </c>
      <c r="J231" s="111">
        <v>3932.6</v>
      </c>
      <c r="K231" s="111">
        <v>2444.1</v>
      </c>
      <c r="L231" s="109">
        <f t="shared" si="22"/>
        <v>0.27460255041851578</v>
      </c>
      <c r="M231" s="109">
        <f t="shared" si="23"/>
        <v>0.6214972282968011</v>
      </c>
    </row>
    <row r="232" spans="1:13" ht="32.1" customHeight="1">
      <c r="A232" s="144" t="s">
        <v>153</v>
      </c>
      <c r="B232" s="144"/>
      <c r="C232" s="129" t="s">
        <v>1</v>
      </c>
      <c r="D232" s="108">
        <f>SUM(D235:D236)-D233</f>
        <v>2869.1</v>
      </c>
      <c r="E232" s="108">
        <f>SUM(E235:E236)-E233</f>
        <v>0</v>
      </c>
      <c r="F232" s="108">
        <f>SUM(F235:F236)-F233</f>
        <v>0</v>
      </c>
      <c r="G232" s="109">
        <f t="shared" si="20"/>
        <v>0</v>
      </c>
      <c r="H232" s="108">
        <f>SUM(H235:H236)-H233</f>
        <v>0</v>
      </c>
      <c r="I232" s="109" t="str">
        <f t="shared" si="21"/>
        <v>-</v>
      </c>
      <c r="J232" s="108">
        <f>SUM(J235:J236)-J233</f>
        <v>0</v>
      </c>
      <c r="K232" s="108">
        <f>SUM(K235:K236)-K233</f>
        <v>0</v>
      </c>
      <c r="L232" s="109" t="str">
        <f t="shared" si="22"/>
        <v>-</v>
      </c>
      <c r="M232" s="109" t="str">
        <f t="shared" si="23"/>
        <v>-</v>
      </c>
    </row>
    <row r="233" spans="1:13" ht="32.1" customHeight="1">
      <c r="A233" s="144"/>
      <c r="B233" s="144"/>
      <c r="C233" s="129" t="str">
        <f>IF(VALUE(C235)=0,"ВР(ОБ)",IF(VALUE(C235)&gt;540,"ошибка",IF(VALUE(C235)&lt;521,"ошибка",C235&amp;"ОБ")))</f>
        <v>521ОБ</v>
      </c>
      <c r="D233" s="108">
        <f>SUMIF($C235:$C236,$C235,D235:D236)</f>
        <v>2869.1</v>
      </c>
      <c r="E233" s="108">
        <f>SUMIF($C235:$C236,$C235,E235:E236)</f>
        <v>0</v>
      </c>
      <c r="F233" s="108">
        <f>SUMIF($C235:$C236,$C235,F235:F236)</f>
        <v>0</v>
      </c>
      <c r="G233" s="109">
        <f t="shared" si="20"/>
        <v>0</v>
      </c>
      <c r="H233" s="108">
        <f>SUMIF($C235:$C236,$C235,H235:H236)</f>
        <v>0</v>
      </c>
      <c r="I233" s="109" t="str">
        <f t="shared" si="21"/>
        <v>-</v>
      </c>
      <c r="J233" s="108">
        <f>SUMIF($C235:$C236,$C235,J235:J236)</f>
        <v>0</v>
      </c>
      <c r="K233" s="108">
        <f>SUMIF($C235:$C236,$C235,K235:K236)</f>
        <v>0</v>
      </c>
      <c r="L233" s="109" t="str">
        <f t="shared" si="22"/>
        <v>-</v>
      </c>
      <c r="M233" s="109" t="str">
        <f t="shared" si="23"/>
        <v>-</v>
      </c>
    </row>
    <row r="234" spans="1:13" ht="32.1" customHeight="1">
      <c r="A234" s="144"/>
      <c r="B234" s="144"/>
      <c r="C234" s="129" t="s">
        <v>2</v>
      </c>
      <c r="D234" s="109">
        <f>IF(D232&lt;&gt;0,IFERROR(D233/D232,"-"),"-")</f>
        <v>1</v>
      </c>
      <c r="E234" s="109" t="str">
        <f>IF(E232&lt;&gt;0,IFERROR(E233/E232,"-"),"-")</f>
        <v>-</v>
      </c>
      <c r="F234" s="109" t="str">
        <f>IF(F232&lt;&gt;0,IFERROR(F233/F232,"-"),"-")</f>
        <v>-</v>
      </c>
      <c r="G234" s="109" t="str">
        <f t="shared" si="20"/>
        <v>-</v>
      </c>
      <c r="H234" s="109" t="str">
        <f>IF(H232&lt;&gt;0,IFERROR(H233/H232,"-"),"-")</f>
        <v>-</v>
      </c>
      <c r="I234" s="109" t="str">
        <f t="shared" si="21"/>
        <v>-</v>
      </c>
      <c r="J234" s="109" t="str">
        <f>IF(J232&lt;&gt;0,IFERROR(J233/J232,"-"),"-")</f>
        <v>-</v>
      </c>
      <c r="K234" s="109" t="str">
        <f>IF(K232&lt;&gt;0,IFERROR(K233/K232,"-"),"-")</f>
        <v>-</v>
      </c>
      <c r="L234" s="109" t="str">
        <f t="shared" si="22"/>
        <v>-</v>
      </c>
      <c r="M234" s="109" t="str">
        <f t="shared" si="23"/>
        <v>-</v>
      </c>
    </row>
    <row r="235" spans="1:13" ht="32.1" customHeight="1">
      <c r="A235" s="110" t="s">
        <v>154</v>
      </c>
      <c r="B235" s="110" t="s">
        <v>37</v>
      </c>
      <c r="C235" s="129" t="s">
        <v>38</v>
      </c>
      <c r="D235" s="111">
        <v>2869.1</v>
      </c>
      <c r="E235" s="111"/>
      <c r="F235" s="111"/>
      <c r="G235" s="109">
        <f t="shared" si="20"/>
        <v>0</v>
      </c>
      <c r="H235" s="111"/>
      <c r="I235" s="109" t="str">
        <f t="shared" si="21"/>
        <v>-</v>
      </c>
      <c r="J235" s="111"/>
      <c r="K235" s="111"/>
      <c r="L235" s="109" t="str">
        <f t="shared" si="22"/>
        <v>-</v>
      </c>
      <c r="M235" s="109" t="str">
        <f t="shared" si="23"/>
        <v>-</v>
      </c>
    </row>
    <row r="236" spans="1:13" ht="32.1" customHeight="1">
      <c r="A236" s="110" t="s">
        <v>154</v>
      </c>
      <c r="B236" s="110" t="s">
        <v>37</v>
      </c>
      <c r="C236" s="112" t="s">
        <v>115</v>
      </c>
      <c r="D236" s="111">
        <v>2869.1</v>
      </c>
      <c r="E236" s="111"/>
      <c r="F236" s="111"/>
      <c r="G236" s="109">
        <f t="shared" si="20"/>
        <v>0</v>
      </c>
      <c r="H236" s="111"/>
      <c r="I236" s="109" t="str">
        <f t="shared" si="21"/>
        <v>-</v>
      </c>
      <c r="J236" s="111"/>
      <c r="K236" s="111"/>
      <c r="L236" s="109" t="str">
        <f t="shared" si="22"/>
        <v>-</v>
      </c>
      <c r="M236" s="109" t="str">
        <f t="shared" si="23"/>
        <v>-</v>
      </c>
    </row>
    <row r="237" spans="1:13" ht="32.1" customHeight="1">
      <c r="A237" s="144" t="s">
        <v>155</v>
      </c>
      <c r="B237" s="144"/>
      <c r="C237" s="129" t="s">
        <v>1</v>
      </c>
      <c r="D237" s="108">
        <f>SUM(D240:D241)-D238</f>
        <v>3062.3</v>
      </c>
      <c r="E237" s="108">
        <f>SUM(E240:E241)-E238</f>
        <v>5021.3</v>
      </c>
      <c r="F237" s="108">
        <f>SUM(F240:F241)-F238</f>
        <v>4988.8</v>
      </c>
      <c r="G237" s="109">
        <f t="shared" si="20"/>
        <v>1.6291023087222023</v>
      </c>
      <c r="H237" s="108">
        <f>SUM(H240:H241)-H238</f>
        <v>6854.2</v>
      </c>
      <c r="I237" s="109">
        <f t="shared" si="21"/>
        <v>1.3739175753688262</v>
      </c>
      <c r="J237" s="108">
        <f>SUM(J240:J241)-J238</f>
        <v>3202.9</v>
      </c>
      <c r="K237" s="108">
        <f>SUM(K240:K241)-K238</f>
        <v>5280</v>
      </c>
      <c r="L237" s="109">
        <f t="shared" si="22"/>
        <v>0.77033060021592603</v>
      </c>
      <c r="M237" s="109">
        <f t="shared" si="23"/>
        <v>1.6485060413999812</v>
      </c>
    </row>
    <row r="238" spans="1:13" ht="32.1" customHeight="1">
      <c r="A238" s="144"/>
      <c r="B238" s="144"/>
      <c r="C238" s="129" t="str">
        <f>IF(VALUE(C240)=0,"ВР(ОБ)",IF(VALUE(C240)&gt;540,"ошибка",IF(VALUE(C240)&lt;521,"ошибка",C240&amp;"ОБ")))</f>
        <v>530ОБ</v>
      </c>
      <c r="D238" s="108">
        <f>SUMIF($C240:$C241,$C240,D240:D241)</f>
        <v>3062.3</v>
      </c>
      <c r="E238" s="108">
        <f>SUMIF($C240:$C241,$C240,E240:E241)</f>
        <v>5021.3</v>
      </c>
      <c r="F238" s="108">
        <f>SUMIF($C240:$C241,$C240,F240:F241)</f>
        <v>4988.8</v>
      </c>
      <c r="G238" s="109">
        <f t="shared" si="20"/>
        <v>1.6291023087222023</v>
      </c>
      <c r="H238" s="108">
        <f>SUMIF($C240:$C241,$C240,H240:H241)</f>
        <v>6854.2</v>
      </c>
      <c r="I238" s="109">
        <f t="shared" si="21"/>
        <v>1.3739175753688262</v>
      </c>
      <c r="J238" s="108">
        <f>SUMIF($C240:$C241,$C240,J240:J241)</f>
        <v>3202.9</v>
      </c>
      <c r="K238" s="108">
        <f>SUMIF($C240:$C241,$C240,K240:K241)</f>
        <v>5280</v>
      </c>
      <c r="L238" s="109">
        <f t="shared" si="22"/>
        <v>0.77033060021592603</v>
      </c>
      <c r="M238" s="109">
        <f t="shared" si="23"/>
        <v>1.6485060413999812</v>
      </c>
    </row>
    <row r="239" spans="1:13" ht="32.1" customHeight="1">
      <c r="A239" s="144"/>
      <c r="B239" s="144"/>
      <c r="C239" s="129" t="s">
        <v>2</v>
      </c>
      <c r="D239" s="109">
        <f>IF(D237&lt;&gt;0,IFERROR(D238/D237,"-"),"-")</f>
        <v>1</v>
      </c>
      <c r="E239" s="109">
        <f>IF(E237&lt;&gt;0,IFERROR(E238/E237,"-"),"-")</f>
        <v>1</v>
      </c>
      <c r="F239" s="109">
        <f>IF(F237&lt;&gt;0,IFERROR(F238/F237,"-"),"-")</f>
        <v>1</v>
      </c>
      <c r="G239" s="109">
        <f t="shared" si="20"/>
        <v>1</v>
      </c>
      <c r="H239" s="109">
        <f>IF(H237&lt;&gt;0,IFERROR(H238/H237,"-"),"-")</f>
        <v>1</v>
      </c>
      <c r="I239" s="109">
        <f t="shared" si="21"/>
        <v>1</v>
      </c>
      <c r="J239" s="109">
        <f>IF(J237&lt;&gt;0,IFERROR(J238/J237,"-"),"-")</f>
        <v>1</v>
      </c>
      <c r="K239" s="109">
        <f>IF(K237&lt;&gt;0,IFERROR(K238/K237,"-"),"-")</f>
        <v>1</v>
      </c>
      <c r="L239" s="109">
        <f t="shared" si="22"/>
        <v>1</v>
      </c>
      <c r="M239" s="109">
        <f t="shared" si="23"/>
        <v>1</v>
      </c>
    </row>
    <row r="240" spans="1:13" ht="32.1" customHeight="1">
      <c r="A240" s="110" t="s">
        <v>156</v>
      </c>
      <c r="B240" s="110" t="s">
        <v>157</v>
      </c>
      <c r="C240" s="129" t="s">
        <v>143</v>
      </c>
      <c r="D240" s="111">
        <v>3062.3</v>
      </c>
      <c r="E240" s="111">
        <v>5021.3</v>
      </c>
      <c r="F240" s="111">
        <v>4988.8</v>
      </c>
      <c r="G240" s="109">
        <f t="shared" si="20"/>
        <v>1.6291023087222023</v>
      </c>
      <c r="H240" s="111">
        <v>6854.2</v>
      </c>
      <c r="I240" s="109">
        <f t="shared" si="21"/>
        <v>1.3739175753688262</v>
      </c>
      <c r="J240" s="111">
        <v>3202.9</v>
      </c>
      <c r="K240" s="111">
        <v>5280</v>
      </c>
      <c r="L240" s="109">
        <f t="shared" si="22"/>
        <v>0.77033060021592603</v>
      </c>
      <c r="M240" s="109">
        <f t="shared" si="23"/>
        <v>1.6485060413999812</v>
      </c>
    </row>
    <row r="241" spans="1:13" ht="32.1" customHeight="1">
      <c r="A241" s="110" t="s">
        <v>156</v>
      </c>
      <c r="B241" s="110" t="s">
        <v>157</v>
      </c>
      <c r="C241" s="112" t="s">
        <v>40</v>
      </c>
      <c r="D241" s="111">
        <v>3062.3</v>
      </c>
      <c r="E241" s="111">
        <v>5021.3</v>
      </c>
      <c r="F241" s="111">
        <v>4988.8</v>
      </c>
      <c r="G241" s="109">
        <f t="shared" si="20"/>
        <v>1.6291023087222023</v>
      </c>
      <c r="H241" s="111">
        <v>6854.2</v>
      </c>
      <c r="I241" s="109">
        <f t="shared" si="21"/>
        <v>1.3739175753688262</v>
      </c>
      <c r="J241" s="111">
        <v>3202.9</v>
      </c>
      <c r="K241" s="111">
        <v>5280</v>
      </c>
      <c r="L241" s="109">
        <f t="shared" si="22"/>
        <v>0.77033060021592603</v>
      </c>
      <c r="M241" s="109">
        <f t="shared" si="23"/>
        <v>1.6485060413999812</v>
      </c>
    </row>
    <row r="242" spans="1:13" ht="32.1" customHeight="1">
      <c r="A242" s="144" t="s">
        <v>158</v>
      </c>
      <c r="B242" s="144"/>
      <c r="C242" s="129" t="s">
        <v>1</v>
      </c>
      <c r="D242" s="108">
        <f>SUM(D245:D246)-D243</f>
        <v>0.2</v>
      </c>
      <c r="E242" s="108">
        <f>SUM(E245:E246)-E243</f>
        <v>0.3</v>
      </c>
      <c r="F242" s="108">
        <f>SUM(F245:F246)-F243</f>
        <v>0.3</v>
      </c>
      <c r="G242" s="109">
        <f t="shared" si="20"/>
        <v>1.4999999999999998</v>
      </c>
      <c r="H242" s="108">
        <f>SUM(H245:H246)-H243</f>
        <v>0.3</v>
      </c>
      <c r="I242" s="109">
        <f t="shared" si="21"/>
        <v>1</v>
      </c>
      <c r="J242" s="108">
        <f>SUM(J245:J246)-J243</f>
        <v>0.3</v>
      </c>
      <c r="K242" s="108">
        <f>SUM(K245:K246)-K243</f>
        <v>0</v>
      </c>
      <c r="L242" s="109">
        <f t="shared" si="22"/>
        <v>0</v>
      </c>
      <c r="M242" s="109">
        <f t="shared" si="23"/>
        <v>0</v>
      </c>
    </row>
    <row r="243" spans="1:13" ht="32.1" customHeight="1">
      <c r="A243" s="144"/>
      <c r="B243" s="144"/>
      <c r="C243" s="129" t="str">
        <f>IF(VALUE(C245)=0,"ВР(ОБ)",IF(VALUE(C245)&gt;540,"ошибка",IF(VALUE(C245)&lt;521,"ошибка",C245&amp;"ОБ")))</f>
        <v>530ОБ</v>
      </c>
      <c r="D243" s="108">
        <f>SUMIF($C245:$C246,$C245,D245:D246)</f>
        <v>0.2</v>
      </c>
      <c r="E243" s="108">
        <f>SUMIF($C245:$C246,$C245,E245:E246)</f>
        <v>0.3</v>
      </c>
      <c r="F243" s="108">
        <f>SUMIF($C245:$C246,$C245,F245:F246)</f>
        <v>0.3</v>
      </c>
      <c r="G243" s="109">
        <f t="shared" si="20"/>
        <v>1.4999999999999998</v>
      </c>
      <c r="H243" s="108">
        <f>SUMIF($C245:$C246,$C245,H245:H246)</f>
        <v>0.3</v>
      </c>
      <c r="I243" s="109">
        <f t="shared" si="21"/>
        <v>1</v>
      </c>
      <c r="J243" s="108">
        <f>SUMIF($C245:$C246,$C245,J245:J246)</f>
        <v>0.3</v>
      </c>
      <c r="K243" s="108">
        <f>SUMIF($C245:$C246,$C245,K245:K246)</f>
        <v>0</v>
      </c>
      <c r="L243" s="109">
        <f t="shared" si="22"/>
        <v>0</v>
      </c>
      <c r="M243" s="109">
        <f t="shared" si="23"/>
        <v>0</v>
      </c>
    </row>
    <row r="244" spans="1:13" ht="32.1" customHeight="1">
      <c r="A244" s="144"/>
      <c r="B244" s="144"/>
      <c r="C244" s="129" t="s">
        <v>2</v>
      </c>
      <c r="D244" s="109">
        <f>IF(D242&lt;&gt;0,IFERROR(D243/D242,"-"),"-")</f>
        <v>1</v>
      </c>
      <c r="E244" s="109">
        <f>IF(E242&lt;&gt;0,IFERROR(E243/E242,"-"),"-")</f>
        <v>1</v>
      </c>
      <c r="F244" s="109">
        <f>IF(F242&lt;&gt;0,IFERROR(F243/F242,"-"),"-")</f>
        <v>1</v>
      </c>
      <c r="G244" s="109">
        <f t="shared" si="20"/>
        <v>1</v>
      </c>
      <c r="H244" s="109">
        <f>IF(H242&lt;&gt;0,IFERROR(H243/H242,"-"),"-")</f>
        <v>1</v>
      </c>
      <c r="I244" s="109">
        <f t="shared" si="21"/>
        <v>1</v>
      </c>
      <c r="J244" s="109">
        <f>IF(J242&lt;&gt;0,IFERROR(J243/J242,"-"),"-")</f>
        <v>1</v>
      </c>
      <c r="K244" s="109" t="str">
        <f>IF(K242&lt;&gt;0,IFERROR(K243/K242,"-"),"-")</f>
        <v>-</v>
      </c>
      <c r="L244" s="109" t="str">
        <f t="shared" si="22"/>
        <v>-</v>
      </c>
      <c r="M244" s="109" t="str">
        <f t="shared" si="23"/>
        <v>-</v>
      </c>
    </row>
    <row r="245" spans="1:13" ht="32.1" customHeight="1">
      <c r="A245" s="110" t="s">
        <v>159</v>
      </c>
      <c r="B245" s="110" t="s">
        <v>111</v>
      </c>
      <c r="C245" s="129" t="s">
        <v>143</v>
      </c>
      <c r="D245" s="111">
        <v>0.2</v>
      </c>
      <c r="E245" s="111">
        <v>0.3</v>
      </c>
      <c r="F245" s="111">
        <v>0.3</v>
      </c>
      <c r="G245" s="109">
        <f t="shared" si="20"/>
        <v>1.4999999999999998</v>
      </c>
      <c r="H245" s="111">
        <v>0.3</v>
      </c>
      <c r="I245" s="109">
        <f t="shared" si="21"/>
        <v>1</v>
      </c>
      <c r="J245" s="111">
        <v>0.3</v>
      </c>
      <c r="K245" s="111"/>
      <c r="L245" s="109">
        <f t="shared" si="22"/>
        <v>0</v>
      </c>
      <c r="M245" s="109">
        <f t="shared" si="23"/>
        <v>0</v>
      </c>
    </row>
    <row r="246" spans="1:13" ht="32.1" customHeight="1">
      <c r="A246" s="110" t="s">
        <v>159</v>
      </c>
      <c r="B246" s="110" t="s">
        <v>111</v>
      </c>
      <c r="C246" s="112" t="s">
        <v>46</v>
      </c>
      <c r="D246" s="111">
        <v>0.2</v>
      </c>
      <c r="E246" s="111">
        <v>0.3</v>
      </c>
      <c r="F246" s="111">
        <v>0.3</v>
      </c>
      <c r="G246" s="109">
        <f t="shared" si="20"/>
        <v>1.4999999999999998</v>
      </c>
      <c r="H246" s="111">
        <v>0.3</v>
      </c>
      <c r="I246" s="109">
        <f t="shared" si="21"/>
        <v>1</v>
      </c>
      <c r="J246" s="111">
        <v>0.3</v>
      </c>
      <c r="K246" s="111"/>
      <c r="L246" s="109">
        <f t="shared" si="22"/>
        <v>0</v>
      </c>
      <c r="M246" s="109">
        <f t="shared" si="23"/>
        <v>0</v>
      </c>
    </row>
    <row r="247" spans="1:13" ht="32.1" customHeight="1">
      <c r="A247" s="144" t="s">
        <v>160</v>
      </c>
      <c r="B247" s="144"/>
      <c r="C247" s="129" t="s">
        <v>1</v>
      </c>
      <c r="D247" s="108">
        <f>SUM(D250:D251)-D248</f>
        <v>27169.599999999999</v>
      </c>
      <c r="E247" s="108">
        <f>SUM(E250:E251)-E248</f>
        <v>13757.6</v>
      </c>
      <c r="F247" s="108">
        <f>SUM(F250:F251)-F248</f>
        <v>9134.6</v>
      </c>
      <c r="G247" s="109">
        <f t="shared" si="20"/>
        <v>0.33620664271833228</v>
      </c>
      <c r="H247" s="108">
        <f>SUM(H250:H251)-H248</f>
        <v>20500</v>
      </c>
      <c r="I247" s="109">
        <f t="shared" si="21"/>
        <v>2.2442143060451469</v>
      </c>
      <c r="J247" s="108">
        <f>SUM(J250:J251)-J248</f>
        <v>316.89999999999998</v>
      </c>
      <c r="K247" s="108">
        <f>SUM(K250:K251)-K248</f>
        <v>0</v>
      </c>
      <c r="L247" s="109">
        <f t="shared" si="22"/>
        <v>0</v>
      </c>
      <c r="M247" s="109">
        <f t="shared" si="23"/>
        <v>0</v>
      </c>
    </row>
    <row r="248" spans="1:13" ht="32.1" customHeight="1">
      <c r="A248" s="144"/>
      <c r="B248" s="144"/>
      <c r="C248" s="129" t="str">
        <f>IF(VALUE(C250)=0,"ВР(ОБ)",IF(VALUE(C250)&gt;540,"ошибка",IF(VALUE(C250)&lt;521,"ошибка",C250&amp;"ОБ")))</f>
        <v>530ОБ</v>
      </c>
      <c r="D248" s="108">
        <f>SUMIF($C250:$C251,$C250,D250:D251)</f>
        <v>27169.599999999999</v>
      </c>
      <c r="E248" s="108">
        <f>SUMIF($C250:$C251,$C250,E250:E251)</f>
        <v>13757.6</v>
      </c>
      <c r="F248" s="108">
        <f>SUMIF($C250:$C251,$C250,F250:F251)</f>
        <v>9134.6</v>
      </c>
      <c r="G248" s="109">
        <f t="shared" si="20"/>
        <v>0.33620664271833228</v>
      </c>
      <c r="H248" s="108">
        <f>SUMIF($C250:$C251,$C250,H250:H251)</f>
        <v>20500</v>
      </c>
      <c r="I248" s="109">
        <f t="shared" si="21"/>
        <v>2.2442143060451469</v>
      </c>
      <c r="J248" s="108">
        <f>SUMIF($C250:$C251,$C250,J250:J251)</f>
        <v>316.89999999999998</v>
      </c>
      <c r="K248" s="108">
        <f>SUMIF($C250:$C251,$C250,K250:K251)</f>
        <v>0</v>
      </c>
      <c r="L248" s="109">
        <f t="shared" si="22"/>
        <v>0</v>
      </c>
      <c r="M248" s="109">
        <f t="shared" si="23"/>
        <v>0</v>
      </c>
    </row>
    <row r="249" spans="1:13" ht="32.1" customHeight="1">
      <c r="A249" s="144"/>
      <c r="B249" s="144"/>
      <c r="C249" s="129" t="s">
        <v>2</v>
      </c>
      <c r="D249" s="109">
        <f>IF(D247&lt;&gt;0,IFERROR(D248/D247,"-"),"-")</f>
        <v>1</v>
      </c>
      <c r="E249" s="109">
        <f>IF(E247&lt;&gt;0,IFERROR(E248/E247,"-"),"-")</f>
        <v>1</v>
      </c>
      <c r="F249" s="109">
        <f>IF(F247&lt;&gt;0,IFERROR(F248/F247,"-"),"-")</f>
        <v>1</v>
      </c>
      <c r="G249" s="109">
        <f t="shared" si="20"/>
        <v>1</v>
      </c>
      <c r="H249" s="109">
        <f>IF(H247&lt;&gt;0,IFERROR(H248/H247,"-"),"-")</f>
        <v>1</v>
      </c>
      <c r="I249" s="109">
        <f t="shared" si="21"/>
        <v>1</v>
      </c>
      <c r="J249" s="109">
        <f>IF(J247&lt;&gt;0,IFERROR(J248/J247,"-"),"-")</f>
        <v>1</v>
      </c>
      <c r="K249" s="109" t="str">
        <f>IF(K247&lt;&gt;0,IFERROR(K248/K247,"-"),"-")</f>
        <v>-</v>
      </c>
      <c r="L249" s="109" t="str">
        <f t="shared" si="22"/>
        <v>-</v>
      </c>
      <c r="M249" s="109" t="str">
        <f t="shared" si="23"/>
        <v>-</v>
      </c>
    </row>
    <row r="250" spans="1:13" ht="32.1" customHeight="1">
      <c r="A250" s="110" t="s">
        <v>161</v>
      </c>
      <c r="B250" s="110" t="s">
        <v>162</v>
      </c>
      <c r="C250" s="129" t="s">
        <v>143</v>
      </c>
      <c r="D250" s="111">
        <v>27169.599999999999</v>
      </c>
      <c r="E250" s="111">
        <v>13757.6</v>
      </c>
      <c r="F250" s="111">
        <v>9134.6</v>
      </c>
      <c r="G250" s="109">
        <f t="shared" si="20"/>
        <v>0.33620664271833228</v>
      </c>
      <c r="H250" s="111">
        <v>20500</v>
      </c>
      <c r="I250" s="109">
        <f t="shared" si="21"/>
        <v>2.2442143060451469</v>
      </c>
      <c r="J250" s="111">
        <v>316.89999999999998</v>
      </c>
      <c r="K250" s="111"/>
      <c r="L250" s="109">
        <f t="shared" si="22"/>
        <v>0</v>
      </c>
      <c r="M250" s="109">
        <f t="shared" si="23"/>
        <v>0</v>
      </c>
    </row>
    <row r="251" spans="1:13" ht="32.1" customHeight="1">
      <c r="A251" s="110" t="s">
        <v>161</v>
      </c>
      <c r="B251" s="110" t="s">
        <v>162</v>
      </c>
      <c r="C251" s="112" t="s">
        <v>163</v>
      </c>
      <c r="D251" s="111">
        <v>27169.599999999999</v>
      </c>
      <c r="E251" s="111">
        <v>13757.6</v>
      </c>
      <c r="F251" s="111">
        <v>9134.6</v>
      </c>
      <c r="G251" s="109">
        <f t="shared" si="20"/>
        <v>0.33620664271833228</v>
      </c>
      <c r="H251" s="111">
        <v>20500</v>
      </c>
      <c r="I251" s="109">
        <f t="shared" si="21"/>
        <v>2.2442143060451469</v>
      </c>
      <c r="J251" s="111">
        <v>316.89999999999998</v>
      </c>
      <c r="K251" s="111"/>
      <c r="L251" s="109">
        <f t="shared" si="22"/>
        <v>0</v>
      </c>
      <c r="M251" s="109">
        <f t="shared" si="23"/>
        <v>0</v>
      </c>
    </row>
    <row r="252" spans="1:13" ht="32.1" customHeight="1">
      <c r="A252" s="144" t="s">
        <v>164</v>
      </c>
      <c r="B252" s="144"/>
      <c r="C252" s="129" t="s">
        <v>1</v>
      </c>
      <c r="D252" s="108">
        <f>SUM(D255:D256)-D253</f>
        <v>62119.9</v>
      </c>
      <c r="E252" s="108">
        <f>SUM(E255:E256)-E253</f>
        <v>37058.5</v>
      </c>
      <c r="F252" s="108">
        <f>SUM(F255:F256)-F253</f>
        <v>37058.5</v>
      </c>
      <c r="G252" s="109">
        <f t="shared" si="20"/>
        <v>0.59656406401169348</v>
      </c>
      <c r="H252" s="108">
        <f>SUM(H255:H256)-H253</f>
        <v>0</v>
      </c>
      <c r="I252" s="109">
        <f t="shared" si="21"/>
        <v>0</v>
      </c>
      <c r="J252" s="108">
        <f>SUM(J255:J256)-J253</f>
        <v>1466.7</v>
      </c>
      <c r="K252" s="108">
        <f>SUM(K255:K256)-K253</f>
        <v>0</v>
      </c>
      <c r="L252" s="109" t="str">
        <f t="shared" si="22"/>
        <v>-</v>
      </c>
      <c r="M252" s="109">
        <f t="shared" si="23"/>
        <v>0</v>
      </c>
    </row>
    <row r="253" spans="1:13" ht="32.1" customHeight="1">
      <c r="A253" s="144"/>
      <c r="B253" s="144"/>
      <c r="C253" s="129" t="str">
        <f>IF(VALUE(C255)=0,"ВР(ОБ)",IF(VALUE(C255)&gt;540,"ошибка",IF(VALUE(C255)&lt;521,"ошибка",C255&amp;"ОБ")))</f>
        <v>530ОБ</v>
      </c>
      <c r="D253" s="108">
        <f>SUMIF($C255:$C256,$C255,D255:D256)</f>
        <v>62119.9</v>
      </c>
      <c r="E253" s="108">
        <f>SUMIF($C255:$C256,$C255,E255:E256)</f>
        <v>37058.5</v>
      </c>
      <c r="F253" s="108">
        <f>SUMIF($C255:$C256,$C255,F255:F256)</f>
        <v>37058.5</v>
      </c>
      <c r="G253" s="109">
        <f t="shared" si="20"/>
        <v>0.59656406401169348</v>
      </c>
      <c r="H253" s="108">
        <f>SUMIF($C255:$C256,$C255,H255:H256)</f>
        <v>0</v>
      </c>
      <c r="I253" s="109">
        <f t="shared" si="21"/>
        <v>0</v>
      </c>
      <c r="J253" s="108">
        <f>SUMIF($C255:$C256,$C255,J255:J256)</f>
        <v>1466.7</v>
      </c>
      <c r="K253" s="108">
        <f>SUMIF($C255:$C256,$C255,K255:K256)</f>
        <v>0</v>
      </c>
      <c r="L253" s="109" t="str">
        <f t="shared" si="22"/>
        <v>-</v>
      </c>
      <c r="M253" s="109">
        <f t="shared" si="23"/>
        <v>0</v>
      </c>
    </row>
    <row r="254" spans="1:13" ht="32.1" customHeight="1">
      <c r="A254" s="144"/>
      <c r="B254" s="144"/>
      <c r="C254" s="129" t="s">
        <v>2</v>
      </c>
      <c r="D254" s="109">
        <f>IF(D252&lt;&gt;0,IFERROR(D253/D252,"-"),"-")</f>
        <v>1</v>
      </c>
      <c r="E254" s="109">
        <f>IF(E252&lt;&gt;0,IFERROR(E253/E252,"-"),"-")</f>
        <v>1</v>
      </c>
      <c r="F254" s="109">
        <f>IF(F252&lt;&gt;0,IFERROR(F253/F252,"-"),"-")</f>
        <v>1</v>
      </c>
      <c r="G254" s="109">
        <f t="shared" si="20"/>
        <v>1</v>
      </c>
      <c r="H254" s="109" t="str">
        <f>IF(H252&lt;&gt;0,IFERROR(H253/H252,"-"),"-")</f>
        <v>-</v>
      </c>
      <c r="I254" s="109" t="str">
        <f t="shared" si="21"/>
        <v>-</v>
      </c>
      <c r="J254" s="109">
        <f>IF(J252&lt;&gt;0,IFERROR(J253/J252,"-"),"-")</f>
        <v>1</v>
      </c>
      <c r="K254" s="109" t="str">
        <f>IF(K252&lt;&gt;0,IFERROR(K253/K252,"-"),"-")</f>
        <v>-</v>
      </c>
      <c r="L254" s="109" t="str">
        <f t="shared" si="22"/>
        <v>-</v>
      </c>
      <c r="M254" s="109" t="str">
        <f t="shared" si="23"/>
        <v>-</v>
      </c>
    </row>
    <row r="255" spans="1:13" ht="32.1" customHeight="1">
      <c r="A255" s="110" t="s">
        <v>165</v>
      </c>
      <c r="B255" s="110" t="s">
        <v>162</v>
      </c>
      <c r="C255" s="129" t="s">
        <v>143</v>
      </c>
      <c r="D255" s="111">
        <v>62119.9</v>
      </c>
      <c r="E255" s="111">
        <v>37058.5</v>
      </c>
      <c r="F255" s="111">
        <v>37058.5</v>
      </c>
      <c r="G255" s="109">
        <f t="shared" si="20"/>
        <v>0.59656406401169348</v>
      </c>
      <c r="H255" s="111"/>
      <c r="I255" s="109">
        <f t="shared" si="21"/>
        <v>0</v>
      </c>
      <c r="J255" s="111">
        <v>1466.7</v>
      </c>
      <c r="K255" s="111"/>
      <c r="L255" s="109" t="str">
        <f t="shared" si="22"/>
        <v>-</v>
      </c>
      <c r="M255" s="109">
        <f t="shared" si="23"/>
        <v>0</v>
      </c>
    </row>
    <row r="256" spans="1:13" ht="32.1" customHeight="1">
      <c r="A256" s="110" t="s">
        <v>165</v>
      </c>
      <c r="B256" s="110" t="s">
        <v>162</v>
      </c>
      <c r="C256" s="112" t="s">
        <v>163</v>
      </c>
      <c r="D256" s="111">
        <v>62119.9</v>
      </c>
      <c r="E256" s="111">
        <v>37058.5</v>
      </c>
      <c r="F256" s="111">
        <v>37058.5</v>
      </c>
      <c r="G256" s="109">
        <f t="shared" si="20"/>
        <v>0.59656406401169348</v>
      </c>
      <c r="H256" s="111"/>
      <c r="I256" s="109">
        <f t="shared" si="21"/>
        <v>0</v>
      </c>
      <c r="J256" s="111">
        <v>1466.7</v>
      </c>
      <c r="K256" s="111"/>
      <c r="L256" s="109" t="str">
        <f t="shared" si="22"/>
        <v>-</v>
      </c>
      <c r="M256" s="109">
        <f t="shared" si="23"/>
        <v>0</v>
      </c>
    </row>
    <row r="257" spans="1:13" ht="32.1" customHeight="1">
      <c r="A257" s="144" t="s">
        <v>166</v>
      </c>
      <c r="B257" s="144"/>
      <c r="C257" s="129" t="s">
        <v>1</v>
      </c>
      <c r="D257" s="108">
        <f>SUM(D260:D262)-D258</f>
        <v>2810</v>
      </c>
      <c r="E257" s="108">
        <f>SUM(E260:E262)-E258</f>
        <v>3340</v>
      </c>
      <c r="F257" s="108">
        <f>SUM(F260:F262)-F258</f>
        <v>3340</v>
      </c>
      <c r="G257" s="109">
        <f t="shared" si="20"/>
        <v>1.1886120996441281</v>
      </c>
      <c r="H257" s="108">
        <f>SUM(H260:H262)-H258</f>
        <v>3200</v>
      </c>
      <c r="I257" s="109">
        <f t="shared" si="21"/>
        <v>0.95808383233532934</v>
      </c>
      <c r="J257" s="108">
        <f>SUM(J260:J262)-J258</f>
        <v>1569.4</v>
      </c>
      <c r="K257" s="108">
        <f>SUM(K260:K262)-K258</f>
        <v>1799.3000000000002</v>
      </c>
      <c r="L257" s="109">
        <f t="shared" si="22"/>
        <v>0.56228125000000007</v>
      </c>
      <c r="M257" s="109">
        <f t="shared" si="23"/>
        <v>1.1464891041162228</v>
      </c>
    </row>
    <row r="258" spans="1:13" ht="32.1" customHeight="1">
      <c r="A258" s="144"/>
      <c r="B258" s="144"/>
      <c r="C258" s="129" t="str">
        <f>IF(VALUE(C260)=0,"ВР(ОБ)",IF(VALUE(C260)&gt;540,"ошибка",IF(VALUE(C260)&lt;521,"ошибка",C260&amp;"ОБ")))</f>
        <v>530ОБ</v>
      </c>
      <c r="D258" s="108">
        <f>SUMIF($C260:$C262,$C260,D260:D262)</f>
        <v>2810</v>
      </c>
      <c r="E258" s="108">
        <f>SUMIF($C260:$C262,$C260,E260:E262)</f>
        <v>3340</v>
      </c>
      <c r="F258" s="108">
        <f>SUMIF($C260:$C262,$C260,F260:F262)</f>
        <v>3340</v>
      </c>
      <c r="G258" s="109">
        <f t="shared" si="20"/>
        <v>1.1886120996441281</v>
      </c>
      <c r="H258" s="108">
        <f>SUMIF($C260:$C262,$C260,H260:H262)</f>
        <v>3200</v>
      </c>
      <c r="I258" s="109">
        <f t="shared" si="21"/>
        <v>0.95808383233532934</v>
      </c>
      <c r="J258" s="108">
        <f>SUMIF($C260:$C262,$C260,J260:J262)</f>
        <v>1610</v>
      </c>
      <c r="K258" s="108">
        <f>SUMIF($C260:$C262,$C260,K260:K262)</f>
        <v>1800</v>
      </c>
      <c r="L258" s="109">
        <f t="shared" si="22"/>
        <v>0.5625</v>
      </c>
      <c r="M258" s="109">
        <f t="shared" si="23"/>
        <v>1.1180124223602483</v>
      </c>
    </row>
    <row r="259" spans="1:13" ht="32.1" customHeight="1">
      <c r="A259" s="144"/>
      <c r="B259" s="144"/>
      <c r="C259" s="129" t="s">
        <v>2</v>
      </c>
      <c r="D259" s="109">
        <f>IF(D257&lt;&gt;0,IFERROR(D258/D257,"-"),"-")</f>
        <v>1</v>
      </c>
      <c r="E259" s="109">
        <f>IF(E257&lt;&gt;0,IFERROR(E258/E257,"-"),"-")</f>
        <v>1</v>
      </c>
      <c r="F259" s="109">
        <f>IF(F257&lt;&gt;0,IFERROR(F258/F257,"-"),"-")</f>
        <v>1</v>
      </c>
      <c r="G259" s="109">
        <f t="shared" si="20"/>
        <v>1</v>
      </c>
      <c r="H259" s="109">
        <f>IF(H257&lt;&gt;0,IFERROR(H258/H257,"-"),"-")</f>
        <v>1</v>
      </c>
      <c r="I259" s="109">
        <f t="shared" si="21"/>
        <v>1</v>
      </c>
      <c r="J259" s="109">
        <f>IF(J257&lt;&gt;0,IFERROR(J258/J257,"-"),"-")</f>
        <v>1.0258697591436217</v>
      </c>
      <c r="K259" s="109">
        <f>IF(K257&lt;&gt;0,IFERROR(K258/K257,"-"),"-")</f>
        <v>1.000389040182293</v>
      </c>
      <c r="L259" s="109">
        <f t="shared" si="22"/>
        <v>1.000389040182293</v>
      </c>
      <c r="M259" s="109">
        <f t="shared" si="23"/>
        <v>0.97516183829943526</v>
      </c>
    </row>
    <row r="260" spans="1:13" ht="32.1" customHeight="1">
      <c r="A260" s="110" t="s">
        <v>167</v>
      </c>
      <c r="B260" s="110" t="s">
        <v>162</v>
      </c>
      <c r="C260" s="129" t="s">
        <v>143</v>
      </c>
      <c r="D260" s="111">
        <v>2810</v>
      </c>
      <c r="E260" s="111">
        <v>3340</v>
      </c>
      <c r="F260" s="111">
        <v>3340</v>
      </c>
      <c r="G260" s="109">
        <f t="shared" si="20"/>
        <v>1.1886120996441281</v>
      </c>
      <c r="H260" s="111">
        <v>3200</v>
      </c>
      <c r="I260" s="109">
        <f t="shared" si="21"/>
        <v>0.95808383233532934</v>
      </c>
      <c r="J260" s="111">
        <v>1610</v>
      </c>
      <c r="K260" s="111">
        <v>1800</v>
      </c>
      <c r="L260" s="109">
        <f t="shared" si="22"/>
        <v>0.5625</v>
      </c>
      <c r="M260" s="109">
        <f t="shared" si="23"/>
        <v>1.1180124223602483</v>
      </c>
    </row>
    <row r="261" spans="1:13" ht="32.1" customHeight="1">
      <c r="A261" s="110" t="s">
        <v>167</v>
      </c>
      <c r="B261" s="110" t="s">
        <v>162</v>
      </c>
      <c r="C261" s="112" t="s">
        <v>144</v>
      </c>
      <c r="D261" s="111">
        <v>2344.4</v>
      </c>
      <c r="E261" s="111">
        <v>2431.3000000000002</v>
      </c>
      <c r="F261" s="111">
        <v>2431.3000000000002</v>
      </c>
      <c r="G261" s="109">
        <f t="shared" si="20"/>
        <v>1.037067053403856</v>
      </c>
      <c r="H261" s="111">
        <v>2460</v>
      </c>
      <c r="I261" s="109">
        <f t="shared" si="21"/>
        <v>1.0118043844856661</v>
      </c>
      <c r="J261" s="111">
        <v>1205.5999999999999</v>
      </c>
      <c r="K261" s="111">
        <v>1398.3</v>
      </c>
      <c r="L261" s="109">
        <f t="shared" si="22"/>
        <v>0.56841463414634141</v>
      </c>
      <c r="M261" s="109">
        <f t="shared" si="23"/>
        <v>1.1598374253483743</v>
      </c>
    </row>
    <row r="262" spans="1:13" ht="32.1" customHeight="1">
      <c r="A262" s="110" t="s">
        <v>167</v>
      </c>
      <c r="B262" s="110" t="s">
        <v>162</v>
      </c>
      <c r="C262" s="112" t="s">
        <v>145</v>
      </c>
      <c r="D262" s="111">
        <v>465.6</v>
      </c>
      <c r="E262" s="111">
        <v>908.7</v>
      </c>
      <c r="F262" s="111">
        <v>908.7</v>
      </c>
      <c r="G262" s="109">
        <f t="shared" si="20"/>
        <v>1.9516752577319587</v>
      </c>
      <c r="H262" s="111">
        <v>740</v>
      </c>
      <c r="I262" s="109">
        <f t="shared" si="21"/>
        <v>0.81435017057334647</v>
      </c>
      <c r="J262" s="111">
        <v>363.8</v>
      </c>
      <c r="K262" s="111">
        <v>401</v>
      </c>
      <c r="L262" s="109">
        <f t="shared" si="22"/>
        <v>0.54189189189189191</v>
      </c>
      <c r="M262" s="109">
        <f t="shared" si="23"/>
        <v>1.102253985706432</v>
      </c>
    </row>
    <row r="263" spans="1:13" ht="32.1" customHeight="1">
      <c r="A263" s="144" t="s">
        <v>168</v>
      </c>
      <c r="B263" s="144"/>
      <c r="C263" s="129" t="s">
        <v>1</v>
      </c>
      <c r="D263" s="108">
        <f>SUM(D266:D267)-D264</f>
        <v>4110.8999999999996</v>
      </c>
      <c r="E263" s="108">
        <f>SUM(E266:E267)-E264</f>
        <v>4487.2</v>
      </c>
      <c r="F263" s="108">
        <f>SUM(F266:F267)-F264</f>
        <v>4487.2</v>
      </c>
      <c r="G263" s="109">
        <f t="shared" si="20"/>
        <v>1.0915371329879102</v>
      </c>
      <c r="H263" s="108">
        <f>SUM(H266:H267)-H264</f>
        <v>4735.8999999999996</v>
      </c>
      <c r="I263" s="109">
        <f t="shared" si="21"/>
        <v>1.0554243180602603</v>
      </c>
      <c r="J263" s="108">
        <f>SUM(J266:J267)-J264</f>
        <v>2035.6999999999998</v>
      </c>
      <c r="K263" s="108">
        <f>SUM(K266:K267)-K264</f>
        <v>1907.8000000000002</v>
      </c>
      <c r="L263" s="109">
        <f t="shared" si="22"/>
        <v>0.40283789775966561</v>
      </c>
      <c r="M263" s="109">
        <f t="shared" si="23"/>
        <v>0.9371714889227295</v>
      </c>
    </row>
    <row r="264" spans="1:13" ht="32.1" customHeight="1">
      <c r="A264" s="144"/>
      <c r="B264" s="144"/>
      <c r="C264" s="129" t="str">
        <f>IF(VALUE(C266)=0,"ВР(ОБ)",IF(VALUE(C266)&gt;540,"ошибка",IF(VALUE(C266)&lt;521,"ошибка",C266&amp;"ОБ")))</f>
        <v>530ОБ</v>
      </c>
      <c r="D264" s="108">
        <f>SUMIF($C266:$C267,$C266,D266:D267)</f>
        <v>4110.8999999999996</v>
      </c>
      <c r="E264" s="108">
        <f>SUMIF($C266:$C267,$C266,E266:E267)</f>
        <v>4487.2</v>
      </c>
      <c r="F264" s="108">
        <f>SUMIF($C266:$C267,$C266,F266:F267)</f>
        <v>4487.2</v>
      </c>
      <c r="G264" s="109">
        <f t="shared" si="20"/>
        <v>1.0915371329879102</v>
      </c>
      <c r="H264" s="108">
        <f>SUMIF($C266:$C267,$C266,H266:H267)</f>
        <v>4735.8999999999996</v>
      </c>
      <c r="I264" s="109">
        <f t="shared" si="21"/>
        <v>1.0554243180602603</v>
      </c>
      <c r="J264" s="108">
        <f>SUMIF($C266:$C267,$C266,J266:J267)</f>
        <v>2104.1999999999998</v>
      </c>
      <c r="K264" s="108">
        <f>SUMIF($C266:$C267,$C266,K266:K267)</f>
        <v>2368</v>
      </c>
      <c r="L264" s="109">
        <f t="shared" si="22"/>
        <v>0.50001055765535596</v>
      </c>
      <c r="M264" s="109">
        <f t="shared" si="23"/>
        <v>1.1253683109970536</v>
      </c>
    </row>
    <row r="265" spans="1:13" ht="32.1" customHeight="1">
      <c r="A265" s="144"/>
      <c r="B265" s="144"/>
      <c r="C265" s="129" t="s">
        <v>2</v>
      </c>
      <c r="D265" s="109">
        <f>IF(D263&lt;&gt;0,IFERROR(D264/D263,"-"),"-")</f>
        <v>1</v>
      </c>
      <c r="E265" s="109">
        <f>IF(E263&lt;&gt;0,IFERROR(E264/E263,"-"),"-")</f>
        <v>1</v>
      </c>
      <c r="F265" s="109">
        <f>IF(F263&lt;&gt;0,IFERROR(F264/F263,"-"),"-")</f>
        <v>1</v>
      </c>
      <c r="G265" s="109">
        <f t="shared" si="20"/>
        <v>1</v>
      </c>
      <c r="H265" s="109">
        <f>IF(H263&lt;&gt;0,IFERROR(H264/H263,"-"),"-")</f>
        <v>1</v>
      </c>
      <c r="I265" s="109">
        <f t="shared" si="21"/>
        <v>1</v>
      </c>
      <c r="J265" s="109">
        <f>IF(J263&lt;&gt;0,IFERROR(J264/J263,"-"),"-")</f>
        <v>1.0336493589428697</v>
      </c>
      <c r="K265" s="109">
        <f>IF(K263&lt;&gt;0,IFERROR(K264/K263,"-"),"-")</f>
        <v>1.2412202536953558</v>
      </c>
      <c r="L265" s="109">
        <f t="shared" si="22"/>
        <v>1.2412202536953558</v>
      </c>
      <c r="M265" s="109">
        <f t="shared" si="23"/>
        <v>1.2008136443530255</v>
      </c>
    </row>
    <row r="266" spans="1:13" ht="32.1" customHeight="1">
      <c r="A266" s="110" t="s">
        <v>169</v>
      </c>
      <c r="B266" s="110" t="s">
        <v>170</v>
      </c>
      <c r="C266" s="129" t="s">
        <v>143</v>
      </c>
      <c r="D266" s="111">
        <v>4110.8999999999996</v>
      </c>
      <c r="E266" s="111">
        <v>4487.2</v>
      </c>
      <c r="F266" s="111">
        <v>4487.2</v>
      </c>
      <c r="G266" s="109">
        <f t="shared" si="20"/>
        <v>1.0915371329879102</v>
      </c>
      <c r="H266" s="111">
        <v>4735.8999999999996</v>
      </c>
      <c r="I266" s="109">
        <f t="shared" si="21"/>
        <v>1.0554243180602603</v>
      </c>
      <c r="J266" s="111">
        <v>2104.1999999999998</v>
      </c>
      <c r="K266" s="111">
        <v>2368</v>
      </c>
      <c r="L266" s="109">
        <f t="shared" si="22"/>
        <v>0.50001055765535596</v>
      </c>
      <c r="M266" s="109">
        <f t="shared" si="23"/>
        <v>1.1253683109970536</v>
      </c>
    </row>
    <row r="267" spans="1:13" ht="32.1" customHeight="1">
      <c r="A267" s="110" t="s">
        <v>169</v>
      </c>
      <c r="B267" s="110" t="s">
        <v>170</v>
      </c>
      <c r="C267" s="112" t="s">
        <v>171</v>
      </c>
      <c r="D267" s="111">
        <v>4110.8999999999996</v>
      </c>
      <c r="E267" s="111">
        <v>4487.2</v>
      </c>
      <c r="F267" s="111">
        <v>4487.2</v>
      </c>
      <c r="G267" s="109">
        <f t="shared" si="20"/>
        <v>1.0915371329879102</v>
      </c>
      <c r="H267" s="111">
        <v>4735.8999999999996</v>
      </c>
      <c r="I267" s="109">
        <f t="shared" si="21"/>
        <v>1.0554243180602603</v>
      </c>
      <c r="J267" s="111">
        <v>2035.7</v>
      </c>
      <c r="K267" s="111">
        <v>1907.8</v>
      </c>
      <c r="L267" s="109">
        <f t="shared" si="22"/>
        <v>0.40283789775966555</v>
      </c>
      <c r="M267" s="109">
        <f t="shared" si="23"/>
        <v>0.93717148892272928</v>
      </c>
    </row>
    <row r="268" spans="1:13" ht="32.1" customHeight="1">
      <c r="A268" s="144" t="s">
        <v>172</v>
      </c>
      <c r="B268" s="144"/>
      <c r="C268" s="129" t="s">
        <v>1</v>
      </c>
      <c r="D268" s="108">
        <f>SUM(D271:D272)-D269</f>
        <v>1135.2000000000003</v>
      </c>
      <c r="E268" s="108">
        <f>SUM(E271:E272)-E269</f>
        <v>741.60000000000014</v>
      </c>
      <c r="F268" s="108">
        <f>SUM(F271:F272)-F269</f>
        <v>631.39999999999986</v>
      </c>
      <c r="G268" s="109">
        <f t="shared" si="20"/>
        <v>0.55620155038759667</v>
      </c>
      <c r="H268" s="108">
        <f>SUM(H271:H272)-H269</f>
        <v>969</v>
      </c>
      <c r="I268" s="109">
        <f t="shared" si="21"/>
        <v>1.5346848273677545</v>
      </c>
      <c r="J268" s="108">
        <f>SUM(J271:J272)-J269</f>
        <v>295.60000000000008</v>
      </c>
      <c r="K268" s="108">
        <f>SUM(K271:K272)-K269</f>
        <v>560.9</v>
      </c>
      <c r="L268" s="109">
        <f t="shared" si="22"/>
        <v>0.57884416924664606</v>
      </c>
      <c r="M268" s="109">
        <f t="shared" si="23"/>
        <v>1.8974966170500671</v>
      </c>
    </row>
    <row r="269" spans="1:13" ht="32.1" customHeight="1">
      <c r="A269" s="144"/>
      <c r="B269" s="144"/>
      <c r="C269" s="129" t="str">
        <f>IF(VALUE(C271)=0,"ВР(ОБ)",IF(VALUE(C271)&gt;540,"ошибка",IF(VALUE(C271)&lt;521,"ошибка",C271&amp;"ОБ")))</f>
        <v>521ОБ</v>
      </c>
      <c r="D269" s="108">
        <f>SUMIF($C271:$C272,$C271,D271:D272)</f>
        <v>1134.0999999999999</v>
      </c>
      <c r="E269" s="108">
        <f>SUMIF($C271:$C272,$C271,E271:E272)</f>
        <v>739.7</v>
      </c>
      <c r="F269" s="108">
        <f>SUMIF($C271:$C272,$C271,F271:F272)</f>
        <v>630.79999999999995</v>
      </c>
      <c r="G269" s="109">
        <f t="shared" si="20"/>
        <v>0.55621197425271141</v>
      </c>
      <c r="H269" s="108">
        <f>SUMIF($C271:$C272,$C271,H271:H272)</f>
        <v>968</v>
      </c>
      <c r="I269" s="109">
        <f t="shared" si="21"/>
        <v>1.5345592897907421</v>
      </c>
      <c r="J269" s="108">
        <f>SUMIF($C271:$C272,$C271,J271:J272)</f>
        <v>295.3</v>
      </c>
      <c r="K269" s="108">
        <f>SUMIF($C271:$C272,$C271,K271:K272)</f>
        <v>560.4</v>
      </c>
      <c r="L269" s="109">
        <f t="shared" si="22"/>
        <v>0.57892561983471069</v>
      </c>
      <c r="M269" s="109">
        <f t="shared" si="23"/>
        <v>1.897731120894006</v>
      </c>
    </row>
    <row r="270" spans="1:13" ht="32.1" customHeight="1">
      <c r="A270" s="144"/>
      <c r="B270" s="144"/>
      <c r="C270" s="129" t="s">
        <v>2</v>
      </c>
      <c r="D270" s="109">
        <f>IF(D268&lt;&gt;0,IFERROR(D269/D268,"-"),"-")</f>
        <v>0.99903100775193765</v>
      </c>
      <c r="E270" s="109">
        <f>IF(E268&lt;&gt;0,IFERROR(E269/E268,"-"),"-")</f>
        <v>0.99743797195253492</v>
      </c>
      <c r="F270" s="109">
        <f>IF(F268&lt;&gt;0,IFERROR(F269/F268,"-"),"-")</f>
        <v>0.99904973075704795</v>
      </c>
      <c r="G270" s="109">
        <f t="shared" si="20"/>
        <v>1.000018741165154</v>
      </c>
      <c r="H270" s="109">
        <f>IF(H268&lt;&gt;0,IFERROR(H269/H268,"-"),"-")</f>
        <v>0.9989680082559339</v>
      </c>
      <c r="I270" s="109">
        <f t="shared" si="21"/>
        <v>0.99991819976664009</v>
      </c>
      <c r="J270" s="109">
        <f>IF(J268&lt;&gt;0,IFERROR(J269/J268,"-"),"-")</f>
        <v>0.99898511502029752</v>
      </c>
      <c r="K270" s="109">
        <f>IF(K268&lt;&gt;0,IFERROR(K269/K268,"-"),"-")</f>
        <v>0.99910857550365484</v>
      </c>
      <c r="L270" s="109">
        <f t="shared" si="22"/>
        <v>1.0001407124618198</v>
      </c>
      <c r="M270" s="109">
        <f t="shared" si="23"/>
        <v>1.00012358590884</v>
      </c>
    </row>
    <row r="271" spans="1:13" ht="32.1" customHeight="1">
      <c r="A271" s="110" t="s">
        <v>173</v>
      </c>
      <c r="B271" s="110" t="s">
        <v>37</v>
      </c>
      <c r="C271" s="129" t="s">
        <v>38</v>
      </c>
      <c r="D271" s="111">
        <v>1134.0999999999999</v>
      </c>
      <c r="E271" s="111">
        <v>739.7</v>
      </c>
      <c r="F271" s="111">
        <v>630.79999999999995</v>
      </c>
      <c r="G271" s="109">
        <f t="shared" si="20"/>
        <v>0.55621197425271141</v>
      </c>
      <c r="H271" s="111">
        <v>968</v>
      </c>
      <c r="I271" s="109">
        <f t="shared" si="21"/>
        <v>1.5345592897907421</v>
      </c>
      <c r="J271" s="111">
        <v>295.3</v>
      </c>
      <c r="K271" s="111">
        <v>560.4</v>
      </c>
      <c r="L271" s="109">
        <f t="shared" si="22"/>
        <v>0.57892561983471069</v>
      </c>
      <c r="M271" s="109">
        <f t="shared" si="23"/>
        <v>1.897731120894006</v>
      </c>
    </row>
    <row r="272" spans="1:13" ht="32.1" customHeight="1">
      <c r="A272" s="110" t="s">
        <v>174</v>
      </c>
      <c r="B272" s="110" t="s">
        <v>37</v>
      </c>
      <c r="C272" s="112" t="s">
        <v>40</v>
      </c>
      <c r="D272" s="111">
        <v>1135.2</v>
      </c>
      <c r="E272" s="111">
        <v>741.6</v>
      </c>
      <c r="F272" s="111">
        <v>631.4</v>
      </c>
      <c r="G272" s="109">
        <f t="shared" si="20"/>
        <v>0.55620155038759689</v>
      </c>
      <c r="H272" s="111">
        <v>969</v>
      </c>
      <c r="I272" s="109">
        <f t="shared" si="21"/>
        <v>1.5346848273677542</v>
      </c>
      <c r="J272" s="111">
        <v>295.60000000000002</v>
      </c>
      <c r="K272" s="111">
        <v>560.9</v>
      </c>
      <c r="L272" s="109">
        <f t="shared" si="22"/>
        <v>0.57884416924664606</v>
      </c>
      <c r="M272" s="109">
        <f t="shared" si="23"/>
        <v>1.8974966170500673</v>
      </c>
    </row>
    <row r="273" spans="1:13" ht="32.1" customHeight="1">
      <c r="A273" s="144" t="s">
        <v>175</v>
      </c>
      <c r="B273" s="144"/>
      <c r="C273" s="129" t="s">
        <v>1</v>
      </c>
      <c r="D273" s="108">
        <f>SUM(D276:D278)-D274</f>
        <v>8534.4</v>
      </c>
      <c r="E273" s="108">
        <f>SUM(E276:E278)-E274</f>
        <v>8647.7000000000007</v>
      </c>
      <c r="F273" s="108">
        <f>SUM(F276:F278)-F274</f>
        <v>8565.3999999999978</v>
      </c>
      <c r="G273" s="109">
        <f t="shared" si="20"/>
        <v>1.0036323584551929</v>
      </c>
      <c r="H273" s="108">
        <f>SUM(H276:H278)-H274</f>
        <v>9952.5</v>
      </c>
      <c r="I273" s="109">
        <f t="shared" si="21"/>
        <v>1.1619422327036686</v>
      </c>
      <c r="J273" s="108">
        <f>SUM(J276:J278)-J274</f>
        <v>4120.5</v>
      </c>
      <c r="K273" s="108">
        <f>SUM(K276:K278)-K274</f>
        <v>4460.8999999999996</v>
      </c>
      <c r="L273" s="109">
        <f t="shared" si="22"/>
        <v>0.44821904044209993</v>
      </c>
      <c r="M273" s="109">
        <f t="shared" si="23"/>
        <v>1.0826113335760223</v>
      </c>
    </row>
    <row r="274" spans="1:13" ht="32.1" customHeight="1">
      <c r="A274" s="144"/>
      <c r="B274" s="144"/>
      <c r="C274" s="129" t="str">
        <f>IF(VALUE(C276)=0,"ВР(ОБ)",IF(VALUE(C276)&gt;540,"ошибка",IF(VALUE(C276)&lt;521,"ошибка",C276&amp;"ОБ")))</f>
        <v>530ОБ</v>
      </c>
      <c r="D274" s="108">
        <f>SUMIF($C276:$C278,$C276,D276:D278)</f>
        <v>8779.6</v>
      </c>
      <c r="E274" s="108">
        <f>SUMIF($C276:$C278,$C276,E276:E278)</f>
        <v>8647.7000000000007</v>
      </c>
      <c r="F274" s="108">
        <f>SUMIF($C276:$C278,$C276,F276:F278)</f>
        <v>8647.7000000000007</v>
      </c>
      <c r="G274" s="109">
        <f t="shared" si="20"/>
        <v>0.98497653651646999</v>
      </c>
      <c r="H274" s="108">
        <f>SUMIF($C276:$C278,$C276,H276:H278)</f>
        <v>9952.5</v>
      </c>
      <c r="I274" s="109">
        <f t="shared" si="21"/>
        <v>1.1508840500942445</v>
      </c>
      <c r="J274" s="108">
        <f>SUMIF($C276:$C278,$C276,J276:J278)</f>
        <v>4491</v>
      </c>
      <c r="K274" s="108">
        <f>SUMIF($C276:$C278,$C276,K276:K278)</f>
        <v>4461</v>
      </c>
      <c r="L274" s="109">
        <f t="shared" si="22"/>
        <v>0.4482290881688018</v>
      </c>
      <c r="M274" s="109">
        <f t="shared" si="23"/>
        <v>0.99331997327989308</v>
      </c>
    </row>
    <row r="275" spans="1:13" ht="32.1" customHeight="1">
      <c r="A275" s="144"/>
      <c r="B275" s="144"/>
      <c r="C275" s="129" t="s">
        <v>2</v>
      </c>
      <c r="D275" s="109">
        <f>IF(D273&lt;&gt;0,IFERROR(D274/D273,"-"),"-")</f>
        <v>1.0287307836520436</v>
      </c>
      <c r="E275" s="109">
        <f>IF(E273&lt;&gt;0,IFERROR(E274/E273,"-"),"-")</f>
        <v>1</v>
      </c>
      <c r="F275" s="109">
        <f>IF(F273&lt;&gt;0,IFERROR(F274/F273,"-"),"-")</f>
        <v>1.0096084245919634</v>
      </c>
      <c r="G275" s="109">
        <f t="shared" si="20"/>
        <v>0.98141169743925138</v>
      </c>
      <c r="H275" s="109">
        <f>IF(H273&lt;&gt;0,IFERROR(H274/H273,"-"),"-")</f>
        <v>1</v>
      </c>
      <c r="I275" s="109">
        <f t="shared" si="21"/>
        <v>0.99048301860610299</v>
      </c>
      <c r="J275" s="109">
        <f>IF(J273&lt;&gt;0,IFERROR(J274/J273,"-"),"-")</f>
        <v>1.0899162722970512</v>
      </c>
      <c r="K275" s="109">
        <f>IF(K273&lt;&gt;0,IFERROR(K274/K273,"-"),"-")</f>
        <v>1.0000224170010537</v>
      </c>
      <c r="L275" s="109">
        <f t="shared" si="22"/>
        <v>1.0000224170010537</v>
      </c>
      <c r="M275" s="109">
        <f t="shared" si="23"/>
        <v>0.91752223764258334</v>
      </c>
    </row>
    <row r="276" spans="1:13" ht="32.1" customHeight="1">
      <c r="A276" s="110" t="s">
        <v>176</v>
      </c>
      <c r="B276" s="110" t="s">
        <v>102</v>
      </c>
      <c r="C276" s="129" t="s">
        <v>143</v>
      </c>
      <c r="D276" s="111">
        <v>8779.6</v>
      </c>
      <c r="E276" s="111">
        <v>8647.7000000000007</v>
      </c>
      <c r="F276" s="111">
        <v>8647.7000000000007</v>
      </c>
      <c r="G276" s="109">
        <f t="shared" si="20"/>
        <v>0.98497653651646999</v>
      </c>
      <c r="H276" s="111">
        <v>9952.5</v>
      </c>
      <c r="I276" s="109">
        <f t="shared" si="21"/>
        <v>1.1508840500942445</v>
      </c>
      <c r="J276" s="111">
        <v>4491</v>
      </c>
      <c r="K276" s="111">
        <v>4461</v>
      </c>
      <c r="L276" s="109">
        <f t="shared" si="22"/>
        <v>0.4482290881688018</v>
      </c>
      <c r="M276" s="109">
        <f t="shared" si="23"/>
        <v>0.99331997327989308</v>
      </c>
    </row>
    <row r="277" spans="1:13" ht="32.1" customHeight="1">
      <c r="A277" s="110" t="s">
        <v>176</v>
      </c>
      <c r="B277" s="110" t="s">
        <v>102</v>
      </c>
      <c r="C277" s="112" t="s">
        <v>177</v>
      </c>
      <c r="D277" s="111">
        <v>3007.7</v>
      </c>
      <c r="E277" s="111">
        <v>2923.6</v>
      </c>
      <c r="F277" s="111">
        <v>2841.3</v>
      </c>
      <c r="G277" s="109">
        <f t="shared" si="20"/>
        <v>0.94467533331116815</v>
      </c>
      <c r="H277" s="111">
        <v>3952.5</v>
      </c>
      <c r="I277" s="109">
        <f t="shared" si="21"/>
        <v>1.3910885862105373</v>
      </c>
      <c r="J277" s="111">
        <v>1358.7</v>
      </c>
      <c r="K277" s="111">
        <v>2855.3</v>
      </c>
      <c r="L277" s="109">
        <f t="shared" si="22"/>
        <v>0.72240354206198609</v>
      </c>
      <c r="M277" s="109">
        <f t="shared" si="23"/>
        <v>2.1014940752189593</v>
      </c>
    </row>
    <row r="278" spans="1:13" ht="32.1" customHeight="1">
      <c r="A278" s="110" t="s">
        <v>176</v>
      </c>
      <c r="B278" s="110" t="s">
        <v>102</v>
      </c>
      <c r="C278" s="112" t="s">
        <v>178</v>
      </c>
      <c r="D278" s="111">
        <v>5526.7</v>
      </c>
      <c r="E278" s="111">
        <v>5724.1</v>
      </c>
      <c r="F278" s="111">
        <v>5724.1</v>
      </c>
      <c r="G278" s="109">
        <f t="shared" si="20"/>
        <v>1.0357175167821666</v>
      </c>
      <c r="H278" s="111">
        <v>6000</v>
      </c>
      <c r="I278" s="109">
        <f t="shared" si="21"/>
        <v>1.0481997169860764</v>
      </c>
      <c r="J278" s="111">
        <v>2761.8</v>
      </c>
      <c r="K278" s="111">
        <v>1605.6</v>
      </c>
      <c r="L278" s="109">
        <f t="shared" si="22"/>
        <v>0.2676</v>
      </c>
      <c r="M278" s="109">
        <f t="shared" si="23"/>
        <v>0.5813599826200303</v>
      </c>
    </row>
    <row r="279" spans="1:13" ht="32.1" customHeight="1">
      <c r="A279" s="144" t="s">
        <v>179</v>
      </c>
      <c r="B279" s="144"/>
      <c r="C279" s="129" t="s">
        <v>1</v>
      </c>
      <c r="D279" s="108">
        <f>SUM(D282:D286)-D280</f>
        <v>252.3</v>
      </c>
      <c r="E279" s="108">
        <f>SUM(E282:E286)-E280</f>
        <v>263.5</v>
      </c>
      <c r="F279" s="108">
        <f>SUM(F282:F286)-F280</f>
        <v>242.7</v>
      </c>
      <c r="G279" s="109">
        <f t="shared" si="20"/>
        <v>0.96195005945303202</v>
      </c>
      <c r="H279" s="108">
        <f>SUM(H282:H286)-H280</f>
        <v>257.7</v>
      </c>
      <c r="I279" s="109">
        <f t="shared" si="21"/>
        <v>1.0618046971569839</v>
      </c>
      <c r="J279" s="108">
        <f>SUM(J282:J286)-J280</f>
        <v>125.29999999999998</v>
      </c>
      <c r="K279" s="108">
        <f>SUM(K282:K286)-K280</f>
        <v>117.20000000000002</v>
      </c>
      <c r="L279" s="109">
        <f t="shared" si="22"/>
        <v>0.45479239425688794</v>
      </c>
      <c r="M279" s="109">
        <f t="shared" si="23"/>
        <v>0.93535514764565075</v>
      </c>
    </row>
    <row r="280" spans="1:13" ht="32.1" customHeight="1">
      <c r="A280" s="144"/>
      <c r="B280" s="144"/>
      <c r="C280" s="129" t="str">
        <f>IF(VALUE(C282)=0,"ВР(ОБ)",IF(VALUE(C282)&gt;540,"ошибка",IF(VALUE(C282)&lt;521,"ошибка",C282&amp;"ОБ")))</f>
        <v>530ОБ</v>
      </c>
      <c r="D280" s="108">
        <f>SUMIF($C282:$C286,$C282,D282:D286)</f>
        <v>252.3</v>
      </c>
      <c r="E280" s="108">
        <f>SUMIF($C282:$C286,$C282,E282:E286)</f>
        <v>263.5</v>
      </c>
      <c r="F280" s="108">
        <f>SUMIF($C282:$C286,$C282,F282:F286)</f>
        <v>263.5</v>
      </c>
      <c r="G280" s="109">
        <f t="shared" si="20"/>
        <v>1.0443915973047959</v>
      </c>
      <c r="H280" s="108">
        <f>SUMIF($C282:$C286,$C282,H282:H286)</f>
        <v>257.7</v>
      </c>
      <c r="I280" s="109">
        <f t="shared" si="21"/>
        <v>0.97798861480075894</v>
      </c>
      <c r="J280" s="108">
        <f>SUMIF($C282:$C286,$C282,J282:J286)</f>
        <v>129.9</v>
      </c>
      <c r="K280" s="108">
        <f>SUMIF($C282:$C286,$C282,K282:K286)</f>
        <v>128.9</v>
      </c>
      <c r="L280" s="109">
        <f t="shared" si="22"/>
        <v>0.50019402405898339</v>
      </c>
      <c r="M280" s="109">
        <f t="shared" si="23"/>
        <v>0.9923017705927637</v>
      </c>
    </row>
    <row r="281" spans="1:13" ht="32.1" customHeight="1">
      <c r="A281" s="144"/>
      <c r="B281" s="144"/>
      <c r="C281" s="129" t="s">
        <v>2</v>
      </c>
      <c r="D281" s="109">
        <f>IF(D279&lt;&gt;0,IFERROR(D280/D279,"-"),"-")</f>
        <v>1</v>
      </c>
      <c r="E281" s="109">
        <f>IF(E279&lt;&gt;0,IFERROR(E280/E279,"-"),"-")</f>
        <v>1</v>
      </c>
      <c r="F281" s="109">
        <f>IF(F279&lt;&gt;0,IFERROR(F280/F279,"-"),"-")</f>
        <v>1.0857025133910179</v>
      </c>
      <c r="G281" s="109">
        <f t="shared" si="20"/>
        <v>1.0857025133910179</v>
      </c>
      <c r="H281" s="109">
        <f>IF(H279&lt;&gt;0,IFERROR(H280/H279,"-"),"-")</f>
        <v>1</v>
      </c>
      <c r="I281" s="109">
        <f t="shared" si="21"/>
        <v>0.92106261859582528</v>
      </c>
      <c r="J281" s="109">
        <f>IF(J279&lt;&gt;0,IFERROR(J280/J279,"-"),"-")</f>
        <v>1.0367118914604949</v>
      </c>
      <c r="K281" s="109">
        <f>IF(K279&lt;&gt;0,IFERROR(K280/K279,"-"),"-")</f>
        <v>1.0998293515358362</v>
      </c>
      <c r="L281" s="109">
        <f t="shared" si="22"/>
        <v>1.0998293515358362</v>
      </c>
      <c r="M281" s="109">
        <f t="shared" si="23"/>
        <v>1.0608823537139358</v>
      </c>
    </row>
    <row r="282" spans="1:13" ht="32.1" customHeight="1">
      <c r="A282" s="110" t="s">
        <v>180</v>
      </c>
      <c r="B282" s="110" t="s">
        <v>181</v>
      </c>
      <c r="C282" s="129" t="s">
        <v>143</v>
      </c>
      <c r="D282" s="111">
        <v>252.3</v>
      </c>
      <c r="E282" s="111">
        <v>263.5</v>
      </c>
      <c r="F282" s="111">
        <v>263.5</v>
      </c>
      <c r="G282" s="109">
        <f t="shared" si="20"/>
        <v>1.0443915973047959</v>
      </c>
      <c r="H282" s="111">
        <v>257.7</v>
      </c>
      <c r="I282" s="109">
        <f t="shared" si="21"/>
        <v>0.97798861480075894</v>
      </c>
      <c r="J282" s="111">
        <v>129.9</v>
      </c>
      <c r="K282" s="111">
        <v>128.9</v>
      </c>
      <c r="L282" s="109">
        <f t="shared" si="22"/>
        <v>0.50019402405898339</v>
      </c>
      <c r="M282" s="109">
        <f t="shared" si="23"/>
        <v>0.9923017705927637</v>
      </c>
    </row>
    <row r="283" spans="1:13" ht="32.1" customHeight="1">
      <c r="A283" s="110" t="s">
        <v>180</v>
      </c>
      <c r="B283" s="110" t="s">
        <v>181</v>
      </c>
      <c r="C283" s="112" t="s">
        <v>144</v>
      </c>
      <c r="D283" s="111">
        <v>195.8</v>
      </c>
      <c r="E283" s="111">
        <v>188.5</v>
      </c>
      <c r="F283" s="111">
        <v>188.5</v>
      </c>
      <c r="G283" s="109">
        <f t="shared" ref="G283:G346" si="24">IF(D283&lt;&gt;0,IFERROR(F283/D283,"-"),"-")</f>
        <v>0.96271705822267617</v>
      </c>
      <c r="H283" s="111">
        <v>197.7</v>
      </c>
      <c r="I283" s="109">
        <f t="shared" ref="I283:I346" si="25">IF(F283&lt;&gt;0,IFERROR(H283/F283,"-"),"-")</f>
        <v>1.0488063660477454</v>
      </c>
      <c r="J283" s="111">
        <v>100.3</v>
      </c>
      <c r="K283" s="111">
        <v>97.7</v>
      </c>
      <c r="L283" s="109">
        <f t="shared" ref="L283:L346" si="26">IF(H283&lt;&gt;0,IFERROR(K283/H283,"-"),"-")</f>
        <v>0.49418310571573093</v>
      </c>
      <c r="M283" s="109">
        <f t="shared" ref="M283:M346" si="27">IF(J283&lt;&gt;0,IFERROR(K283/J283,"-"),"-")</f>
        <v>0.97407776669990032</v>
      </c>
    </row>
    <row r="284" spans="1:13" ht="32.1" customHeight="1">
      <c r="A284" s="110" t="s">
        <v>180</v>
      </c>
      <c r="B284" s="110" t="s">
        <v>181</v>
      </c>
      <c r="C284" s="112" t="s">
        <v>145</v>
      </c>
      <c r="D284" s="111">
        <v>56.5</v>
      </c>
      <c r="E284" s="111">
        <v>74</v>
      </c>
      <c r="F284" s="111">
        <v>53.2</v>
      </c>
      <c r="G284" s="109">
        <f t="shared" si="24"/>
        <v>0.94159292035398234</v>
      </c>
      <c r="H284" s="111">
        <v>60</v>
      </c>
      <c r="I284" s="109">
        <f t="shared" si="25"/>
        <v>1.1278195488721805</v>
      </c>
      <c r="J284" s="111">
        <v>25</v>
      </c>
      <c r="K284" s="111">
        <v>19.5</v>
      </c>
      <c r="L284" s="109">
        <f t="shared" si="26"/>
        <v>0.32500000000000001</v>
      </c>
      <c r="M284" s="109">
        <f t="shared" si="27"/>
        <v>0.78</v>
      </c>
    </row>
    <row r="285" spans="1:13" ht="32.1" customHeight="1">
      <c r="A285" s="110" t="s">
        <v>180</v>
      </c>
      <c r="B285" s="110" t="s">
        <v>181</v>
      </c>
      <c r="C285" s="112" t="s">
        <v>115</v>
      </c>
      <c r="D285" s="111"/>
      <c r="E285" s="111"/>
      <c r="F285" s="111"/>
      <c r="G285" s="109" t="str">
        <f t="shared" si="24"/>
        <v>-</v>
      </c>
      <c r="H285" s="111"/>
      <c r="I285" s="109" t="str">
        <f t="shared" si="25"/>
        <v>-</v>
      </c>
      <c r="J285" s="111"/>
      <c r="K285" s="111"/>
      <c r="L285" s="109" t="str">
        <f t="shared" si="26"/>
        <v>-</v>
      </c>
      <c r="M285" s="109" t="str">
        <f t="shared" si="27"/>
        <v>-</v>
      </c>
    </row>
    <row r="286" spans="1:13" ht="32.1" customHeight="1">
      <c r="A286" s="110" t="s">
        <v>180</v>
      </c>
      <c r="B286" s="110" t="s">
        <v>181</v>
      </c>
      <c r="C286" s="112" t="s">
        <v>46</v>
      </c>
      <c r="D286" s="111"/>
      <c r="E286" s="111">
        <v>1</v>
      </c>
      <c r="F286" s="111">
        <v>1</v>
      </c>
      <c r="G286" s="109" t="str">
        <f t="shared" si="24"/>
        <v>-</v>
      </c>
      <c r="H286" s="111"/>
      <c r="I286" s="109">
        <f t="shared" si="25"/>
        <v>0</v>
      </c>
      <c r="J286" s="111"/>
      <c r="K286" s="111"/>
      <c r="L286" s="109" t="str">
        <f t="shared" si="26"/>
        <v>-</v>
      </c>
      <c r="M286" s="109" t="str">
        <f t="shared" si="27"/>
        <v>-</v>
      </c>
    </row>
    <row r="287" spans="1:13" ht="32.1" customHeight="1">
      <c r="A287" s="144" t="s">
        <v>182</v>
      </c>
      <c r="B287" s="144"/>
      <c r="C287" s="129" t="s">
        <v>1</v>
      </c>
      <c r="D287" s="108">
        <f>SUM(D290:D295)-D288</f>
        <v>2133.6</v>
      </c>
      <c r="E287" s="108">
        <f>SUM(E290:E295)-E288</f>
        <v>2395.3999999999992</v>
      </c>
      <c r="F287" s="108">
        <f>SUM(F290:F295)-F288</f>
        <v>2358.1</v>
      </c>
      <c r="G287" s="109">
        <f t="shared" si="24"/>
        <v>1.1052212223472067</v>
      </c>
      <c r="H287" s="108">
        <f>SUM(H290:H295)-H288</f>
        <v>2624.7000000000007</v>
      </c>
      <c r="I287" s="109">
        <f t="shared" si="25"/>
        <v>1.1130571222594465</v>
      </c>
      <c r="J287" s="108">
        <f>SUM(J290:J295)-J288</f>
        <v>856.3</v>
      </c>
      <c r="K287" s="108">
        <f>SUM(K290:K295)-K288</f>
        <v>1261.8999999999999</v>
      </c>
      <c r="L287" s="109">
        <f t="shared" si="26"/>
        <v>0.48077875566731415</v>
      </c>
      <c r="M287" s="109">
        <f t="shared" si="27"/>
        <v>1.4736657713418193</v>
      </c>
    </row>
    <row r="288" spans="1:13" ht="32.1" customHeight="1">
      <c r="A288" s="144"/>
      <c r="B288" s="144"/>
      <c r="C288" s="129" t="str">
        <f>IF(VALUE(C290)=0,"ВР(ОБ)",IF(VALUE(C290)&gt;540,"ошибка",IF(VALUE(C290)&lt;521,"ошибка",C290&amp;"ОБ")))</f>
        <v>530ОБ</v>
      </c>
      <c r="D288" s="108">
        <f>SUMIF($C290:$C295,$C290,D290:D295)</f>
        <v>2133.6</v>
      </c>
      <c r="E288" s="108">
        <f>SUMIF($C290:$C295,$C290,E290:E295)</f>
        <v>2395.4</v>
      </c>
      <c r="F288" s="108">
        <f>SUMIF($C290:$C295,$C290,F290:F295)</f>
        <v>2395.4</v>
      </c>
      <c r="G288" s="109">
        <f t="shared" si="24"/>
        <v>1.1227034120734909</v>
      </c>
      <c r="H288" s="108">
        <f>SUMIF($C290:$C295,$C290,H290:H295)</f>
        <v>2624.7</v>
      </c>
      <c r="I288" s="109">
        <f t="shared" si="25"/>
        <v>1.0957251398513816</v>
      </c>
      <c r="J288" s="108">
        <f>SUMIF($C290:$C295,$C290,J290:J295)</f>
        <v>1197.7</v>
      </c>
      <c r="K288" s="108">
        <f>SUMIF($C290:$C295,$C290,K290:K295)</f>
        <v>1312.3</v>
      </c>
      <c r="L288" s="109">
        <f t="shared" si="26"/>
        <v>0.49998095020383282</v>
      </c>
      <c r="M288" s="109">
        <f t="shared" si="27"/>
        <v>1.095683393170243</v>
      </c>
    </row>
    <row r="289" spans="1:13" ht="32.1" customHeight="1">
      <c r="A289" s="144"/>
      <c r="B289" s="144"/>
      <c r="C289" s="129" t="s">
        <v>2</v>
      </c>
      <c r="D289" s="109">
        <f>IF(D287&lt;&gt;0,IFERROR(D288/D287,"-"),"-")</f>
        <v>1</v>
      </c>
      <c r="E289" s="109">
        <f>IF(E287&lt;&gt;0,IFERROR(E288/E287,"-"),"-")</f>
        <v>1.0000000000000004</v>
      </c>
      <c r="F289" s="109">
        <f>IF(F287&lt;&gt;0,IFERROR(F288/F287,"-"),"-")</f>
        <v>1.0158178194308978</v>
      </c>
      <c r="G289" s="109">
        <f t="shared" si="24"/>
        <v>1.0158178194308978</v>
      </c>
      <c r="H289" s="109">
        <f>IF(H287&lt;&gt;0,IFERROR(H288/H287,"-"),"-")</f>
        <v>0.99999999999999967</v>
      </c>
      <c r="I289" s="109">
        <f t="shared" si="25"/>
        <v>0.98442848793520876</v>
      </c>
      <c r="J289" s="109">
        <f>IF(J287&lt;&gt;0,IFERROR(J288/J287,"-"),"-")</f>
        <v>1.3986920471797268</v>
      </c>
      <c r="K289" s="109">
        <f>IF(K287&lt;&gt;0,IFERROR(K288/K287,"-"),"-")</f>
        <v>1.0399397733576354</v>
      </c>
      <c r="L289" s="109">
        <f t="shared" si="26"/>
        <v>1.0399397733576359</v>
      </c>
      <c r="M289" s="109">
        <f t="shared" si="27"/>
        <v>0.74350874837283387</v>
      </c>
    </row>
    <row r="290" spans="1:13" ht="32.1" customHeight="1">
      <c r="A290" s="110" t="s">
        <v>183</v>
      </c>
      <c r="B290" s="110" t="s">
        <v>181</v>
      </c>
      <c r="C290" s="129" t="s">
        <v>143</v>
      </c>
      <c r="D290" s="111">
        <v>2133.6</v>
      </c>
      <c r="E290" s="111">
        <v>2395.4</v>
      </c>
      <c r="F290" s="111">
        <v>2395.4</v>
      </c>
      <c r="G290" s="109">
        <f t="shared" si="24"/>
        <v>1.1227034120734909</v>
      </c>
      <c r="H290" s="111">
        <v>2624.7</v>
      </c>
      <c r="I290" s="109">
        <f t="shared" si="25"/>
        <v>1.0957251398513816</v>
      </c>
      <c r="J290" s="111">
        <v>1197.7</v>
      </c>
      <c r="K290" s="111">
        <v>1312.3</v>
      </c>
      <c r="L290" s="109">
        <f t="shared" si="26"/>
        <v>0.49998095020383282</v>
      </c>
      <c r="M290" s="109">
        <f t="shared" si="27"/>
        <v>1.095683393170243</v>
      </c>
    </row>
    <row r="291" spans="1:13" ht="32.1" customHeight="1">
      <c r="A291" s="110" t="s">
        <v>183</v>
      </c>
      <c r="B291" s="110" t="s">
        <v>181</v>
      </c>
      <c r="C291" s="112" t="s">
        <v>144</v>
      </c>
      <c r="D291" s="111">
        <v>1638.7</v>
      </c>
      <c r="E291" s="111">
        <v>1423.9</v>
      </c>
      <c r="F291" s="111">
        <v>1417.4</v>
      </c>
      <c r="G291" s="109">
        <f t="shared" si="24"/>
        <v>0.86495392689326911</v>
      </c>
      <c r="H291" s="111">
        <v>1915.8</v>
      </c>
      <c r="I291" s="109">
        <f t="shared" si="25"/>
        <v>1.3516297446027938</v>
      </c>
      <c r="J291" s="111">
        <v>697.7</v>
      </c>
      <c r="K291" s="111">
        <v>893.8</v>
      </c>
      <c r="L291" s="109">
        <f t="shared" si="26"/>
        <v>0.46654139262971084</v>
      </c>
      <c r="M291" s="109">
        <f t="shared" si="27"/>
        <v>1.2810663609001003</v>
      </c>
    </row>
    <row r="292" spans="1:13" ht="32.1" customHeight="1">
      <c r="A292" s="110" t="s">
        <v>183</v>
      </c>
      <c r="B292" s="110" t="s">
        <v>181</v>
      </c>
      <c r="C292" s="112" t="s">
        <v>145</v>
      </c>
      <c r="D292" s="111">
        <v>494.9</v>
      </c>
      <c r="E292" s="111">
        <v>381.9</v>
      </c>
      <c r="F292" s="111">
        <v>381.9</v>
      </c>
      <c r="G292" s="109">
        <f t="shared" si="24"/>
        <v>0.77167104465548597</v>
      </c>
      <c r="H292" s="111">
        <v>608.29999999999995</v>
      </c>
      <c r="I292" s="109">
        <f t="shared" si="25"/>
        <v>1.5928253469494631</v>
      </c>
      <c r="J292" s="111">
        <v>158.6</v>
      </c>
      <c r="K292" s="111">
        <v>267.60000000000002</v>
      </c>
      <c r="L292" s="109">
        <f t="shared" si="26"/>
        <v>0.43991451586388303</v>
      </c>
      <c r="M292" s="109">
        <f t="shared" si="27"/>
        <v>1.6872635561160154</v>
      </c>
    </row>
    <row r="293" spans="1:13" ht="32.1" customHeight="1">
      <c r="A293" s="110" t="s">
        <v>183</v>
      </c>
      <c r="B293" s="110" t="s">
        <v>181</v>
      </c>
      <c r="C293" s="112" t="s">
        <v>115</v>
      </c>
      <c r="D293" s="111"/>
      <c r="E293" s="111">
        <v>258.89999999999998</v>
      </c>
      <c r="F293" s="111">
        <v>253.5</v>
      </c>
      <c r="G293" s="109" t="str">
        <f t="shared" si="24"/>
        <v>-</v>
      </c>
      <c r="H293" s="111">
        <v>0.6</v>
      </c>
      <c r="I293" s="109">
        <f t="shared" si="25"/>
        <v>2.3668639053254438E-3</v>
      </c>
      <c r="J293" s="111"/>
      <c r="K293" s="111">
        <v>0.5</v>
      </c>
      <c r="L293" s="109">
        <f t="shared" si="26"/>
        <v>0.83333333333333337</v>
      </c>
      <c r="M293" s="109" t="str">
        <f t="shared" si="27"/>
        <v>-</v>
      </c>
    </row>
    <row r="294" spans="1:13" ht="32.1" customHeight="1">
      <c r="A294" s="110" t="s">
        <v>183</v>
      </c>
      <c r="B294" s="110" t="s">
        <v>181</v>
      </c>
      <c r="C294" s="112" t="s">
        <v>46</v>
      </c>
      <c r="D294" s="111"/>
      <c r="E294" s="111">
        <v>330.7</v>
      </c>
      <c r="F294" s="111">
        <v>305.3</v>
      </c>
      <c r="G294" s="109" t="str">
        <f t="shared" si="24"/>
        <v>-</v>
      </c>
      <c r="H294" s="111">
        <v>100</v>
      </c>
      <c r="I294" s="109">
        <f t="shared" si="25"/>
        <v>0.32754667540124466</v>
      </c>
      <c r="J294" s="111"/>
      <c r="K294" s="111"/>
      <c r="L294" s="109">
        <f t="shared" si="26"/>
        <v>0</v>
      </c>
      <c r="M294" s="109" t="str">
        <f t="shared" si="27"/>
        <v>-</v>
      </c>
    </row>
    <row r="295" spans="1:13" ht="32.1" customHeight="1">
      <c r="A295" s="110" t="s">
        <v>183</v>
      </c>
      <c r="B295" s="110" t="s">
        <v>181</v>
      </c>
      <c r="C295" s="112" t="s">
        <v>184</v>
      </c>
      <c r="D295" s="111"/>
      <c r="E295" s="111"/>
      <c r="F295" s="111"/>
      <c r="G295" s="109" t="str">
        <f t="shared" si="24"/>
        <v>-</v>
      </c>
      <c r="H295" s="111"/>
      <c r="I295" s="109" t="str">
        <f t="shared" si="25"/>
        <v>-</v>
      </c>
      <c r="J295" s="111"/>
      <c r="K295" s="111">
        <v>100</v>
      </c>
      <c r="L295" s="109" t="str">
        <f t="shared" si="26"/>
        <v>-</v>
      </c>
      <c r="M295" s="109" t="str">
        <f t="shared" si="27"/>
        <v>-</v>
      </c>
    </row>
    <row r="296" spans="1:13" ht="32.1" customHeight="1">
      <c r="A296" s="144" t="s">
        <v>185</v>
      </c>
      <c r="B296" s="144"/>
      <c r="C296" s="129" t="s">
        <v>1</v>
      </c>
      <c r="D296" s="108">
        <f>SUM(D299:D304)-D297</f>
        <v>1986.1</v>
      </c>
      <c r="E296" s="108">
        <f>SUM(E299:E304)-E297</f>
        <v>1986.1</v>
      </c>
      <c r="F296" s="108">
        <f>SUM(F299:F304)-F297</f>
        <v>1862.5999999999995</v>
      </c>
      <c r="G296" s="109">
        <f t="shared" si="24"/>
        <v>0.937817833945924</v>
      </c>
      <c r="H296" s="108">
        <f>SUM(H299:H304)-H297</f>
        <v>3720.900000000001</v>
      </c>
      <c r="I296" s="109">
        <f t="shared" si="25"/>
        <v>1.9976913991195115</v>
      </c>
      <c r="J296" s="108">
        <f>SUM(J299:J304)-J297</f>
        <v>367.60000000000014</v>
      </c>
      <c r="K296" s="108">
        <f>SUM(K299:K304)-K297</f>
        <v>1795.8000000000002</v>
      </c>
      <c r="L296" s="109">
        <f t="shared" si="26"/>
        <v>0.48262517132951699</v>
      </c>
      <c r="M296" s="109">
        <f t="shared" si="27"/>
        <v>4.8852013057671373</v>
      </c>
    </row>
    <row r="297" spans="1:13" ht="32.1" customHeight="1">
      <c r="A297" s="144"/>
      <c r="B297" s="144"/>
      <c r="C297" s="129" t="str">
        <f>IF(VALUE(C299)=0,"ВР(ОБ)",IF(VALUE(C299)&gt;540,"ошибка",IF(VALUE(C299)&lt;521,"ошибка",C299&amp;"ОБ")))</f>
        <v>530ОБ</v>
      </c>
      <c r="D297" s="108">
        <f>SUMIF($C299:$C304,$C299,D299:D304)</f>
        <v>1986.1</v>
      </c>
      <c r="E297" s="108">
        <f>SUMIF($C299:$C304,$C299,E299:E304)</f>
        <v>1986.1</v>
      </c>
      <c r="F297" s="108">
        <f>SUMIF($C299:$C304,$C299,F299:F304)</f>
        <v>1986.1</v>
      </c>
      <c r="G297" s="109">
        <f t="shared" si="24"/>
        <v>1</v>
      </c>
      <c r="H297" s="108">
        <f>SUMIF($C299:$C304,$C299,H299:H304)</f>
        <v>3720.9</v>
      </c>
      <c r="I297" s="109">
        <f t="shared" si="25"/>
        <v>1.8734706208146621</v>
      </c>
      <c r="J297" s="108">
        <f>SUMIF($C299:$C304,$C299,J299:J304)</f>
        <v>993</v>
      </c>
      <c r="K297" s="108">
        <f>SUMIF($C299:$C304,$C299,K299:K304)</f>
        <v>1860.4</v>
      </c>
      <c r="L297" s="109">
        <f t="shared" si="26"/>
        <v>0.49998656239081946</v>
      </c>
      <c r="M297" s="109">
        <f t="shared" si="27"/>
        <v>1.8735146022155087</v>
      </c>
    </row>
    <row r="298" spans="1:13" ht="32.1" customHeight="1">
      <c r="A298" s="144"/>
      <c r="B298" s="144"/>
      <c r="C298" s="129" t="s">
        <v>2</v>
      </c>
      <c r="D298" s="109">
        <f>IF(D296&lt;&gt;0,IFERROR(D297/D296,"-"),"-")</f>
        <v>1</v>
      </c>
      <c r="E298" s="109">
        <f>IF(E296&lt;&gt;0,IFERROR(E297/E296,"-"),"-")</f>
        <v>1</v>
      </c>
      <c r="F298" s="109">
        <f>IF(F296&lt;&gt;0,IFERROR(F297/F296,"-"),"-")</f>
        <v>1.0663051648233655</v>
      </c>
      <c r="G298" s="109">
        <f t="shared" si="24"/>
        <v>1.0663051648233655</v>
      </c>
      <c r="H298" s="109">
        <f>IF(H296&lt;&gt;0,IFERROR(H297/H296,"-"),"-")</f>
        <v>0.99999999999999978</v>
      </c>
      <c r="I298" s="109">
        <f t="shared" si="25"/>
        <v>0.93781783394592377</v>
      </c>
      <c r="J298" s="109">
        <f>IF(J296&lt;&gt;0,IFERROR(J297/J296,"-"),"-")</f>
        <v>2.7013057671381926</v>
      </c>
      <c r="K298" s="109">
        <f>IF(K296&lt;&gt;0,IFERROR(K297/K296,"-"),"-")</f>
        <v>1.0359728254816793</v>
      </c>
      <c r="L298" s="109">
        <f t="shared" si="26"/>
        <v>1.0359728254816796</v>
      </c>
      <c r="M298" s="109">
        <f t="shared" si="27"/>
        <v>0.38350816782181824</v>
      </c>
    </row>
    <row r="299" spans="1:13" ht="32.1" customHeight="1">
      <c r="A299" s="110" t="s">
        <v>186</v>
      </c>
      <c r="B299" s="110" t="s">
        <v>181</v>
      </c>
      <c r="C299" s="129" t="s">
        <v>143</v>
      </c>
      <c r="D299" s="111">
        <v>1986.1</v>
      </c>
      <c r="E299" s="111">
        <v>1986.1</v>
      </c>
      <c r="F299" s="111">
        <v>1986.1</v>
      </c>
      <c r="G299" s="109">
        <f t="shared" si="24"/>
        <v>1</v>
      </c>
      <c r="H299" s="111">
        <v>3720.9</v>
      </c>
      <c r="I299" s="109">
        <f t="shared" si="25"/>
        <v>1.8734706208146621</v>
      </c>
      <c r="J299" s="111">
        <v>993</v>
      </c>
      <c r="K299" s="111">
        <v>1860.4</v>
      </c>
      <c r="L299" s="109">
        <f t="shared" si="26"/>
        <v>0.49998656239081946</v>
      </c>
      <c r="M299" s="109">
        <f t="shared" si="27"/>
        <v>1.8735146022155087</v>
      </c>
    </row>
    <row r="300" spans="1:13" ht="32.1" customHeight="1">
      <c r="A300" s="110" t="s">
        <v>186</v>
      </c>
      <c r="B300" s="110" t="s">
        <v>181</v>
      </c>
      <c r="C300" s="112" t="s">
        <v>144</v>
      </c>
      <c r="D300" s="111">
        <v>961.4</v>
      </c>
      <c r="E300" s="111">
        <v>913.5</v>
      </c>
      <c r="F300" s="111">
        <v>834.9</v>
      </c>
      <c r="G300" s="109">
        <f t="shared" si="24"/>
        <v>0.86842105263157898</v>
      </c>
      <c r="H300" s="111">
        <v>2462.3000000000002</v>
      </c>
      <c r="I300" s="109">
        <f t="shared" si="25"/>
        <v>2.9492154749071746</v>
      </c>
      <c r="J300" s="111">
        <v>333.9</v>
      </c>
      <c r="K300" s="111">
        <v>1282.9000000000001</v>
      </c>
      <c r="L300" s="109">
        <f t="shared" si="26"/>
        <v>0.52101693538561511</v>
      </c>
      <c r="M300" s="109">
        <f t="shared" si="27"/>
        <v>3.8421683138664275</v>
      </c>
    </row>
    <row r="301" spans="1:13" ht="32.1" customHeight="1">
      <c r="A301" s="110" t="s">
        <v>186</v>
      </c>
      <c r="B301" s="110" t="s">
        <v>181</v>
      </c>
      <c r="C301" s="112" t="s">
        <v>145</v>
      </c>
      <c r="D301" s="111">
        <v>295.7</v>
      </c>
      <c r="E301" s="111">
        <v>190.9</v>
      </c>
      <c r="F301" s="111">
        <v>187.2</v>
      </c>
      <c r="G301" s="109">
        <f t="shared" si="24"/>
        <v>0.63307406154886703</v>
      </c>
      <c r="H301" s="111">
        <v>773.8</v>
      </c>
      <c r="I301" s="109">
        <f t="shared" si="25"/>
        <v>4.1335470085470085</v>
      </c>
      <c r="J301" s="111">
        <v>33.700000000000003</v>
      </c>
      <c r="K301" s="111">
        <v>389.4</v>
      </c>
      <c r="L301" s="109">
        <f t="shared" si="26"/>
        <v>0.50323080899457229</v>
      </c>
      <c r="M301" s="109">
        <f t="shared" si="27"/>
        <v>11.554896142433233</v>
      </c>
    </row>
    <row r="302" spans="1:13" ht="32.1" customHeight="1">
      <c r="A302" s="110" t="s">
        <v>186</v>
      </c>
      <c r="B302" s="110" t="s">
        <v>181</v>
      </c>
      <c r="C302" s="112" t="s">
        <v>115</v>
      </c>
      <c r="D302" s="111">
        <v>284.2</v>
      </c>
      <c r="E302" s="111">
        <v>153.80000000000001</v>
      </c>
      <c r="F302" s="111">
        <v>112.6</v>
      </c>
      <c r="G302" s="109">
        <f t="shared" si="24"/>
        <v>0.39619985925404644</v>
      </c>
      <c r="H302" s="111"/>
      <c r="I302" s="109">
        <f t="shared" si="25"/>
        <v>0</v>
      </c>
      <c r="J302" s="111"/>
      <c r="K302" s="111"/>
      <c r="L302" s="109" t="str">
        <f t="shared" si="26"/>
        <v>-</v>
      </c>
      <c r="M302" s="109" t="str">
        <f t="shared" si="27"/>
        <v>-</v>
      </c>
    </row>
    <row r="303" spans="1:13" ht="32.1" customHeight="1">
      <c r="A303" s="110" t="s">
        <v>186</v>
      </c>
      <c r="B303" s="110" t="s">
        <v>181</v>
      </c>
      <c r="C303" s="112" t="s">
        <v>46</v>
      </c>
      <c r="D303" s="111">
        <v>444.8</v>
      </c>
      <c r="E303" s="111">
        <v>509.2</v>
      </c>
      <c r="F303" s="111">
        <v>509.2</v>
      </c>
      <c r="G303" s="109">
        <f t="shared" si="24"/>
        <v>1.1447841726618704</v>
      </c>
      <c r="H303" s="111">
        <v>384.8</v>
      </c>
      <c r="I303" s="109">
        <f t="shared" si="25"/>
        <v>0.75569520816967795</v>
      </c>
      <c r="J303" s="111"/>
      <c r="K303" s="111">
        <v>23.5</v>
      </c>
      <c r="L303" s="109">
        <f t="shared" si="26"/>
        <v>6.1070686070686067E-2</v>
      </c>
      <c r="M303" s="109" t="str">
        <f t="shared" si="27"/>
        <v>-</v>
      </c>
    </row>
    <row r="304" spans="1:13" ht="32.1" customHeight="1">
      <c r="A304" s="110" t="s">
        <v>186</v>
      </c>
      <c r="B304" s="110" t="s">
        <v>181</v>
      </c>
      <c r="C304" s="112" t="s">
        <v>184</v>
      </c>
      <c r="D304" s="111"/>
      <c r="E304" s="111">
        <v>218.7</v>
      </c>
      <c r="F304" s="111">
        <v>218.7</v>
      </c>
      <c r="G304" s="109" t="str">
        <f t="shared" si="24"/>
        <v>-</v>
      </c>
      <c r="H304" s="111">
        <v>100</v>
      </c>
      <c r="I304" s="109">
        <f t="shared" si="25"/>
        <v>0.45724737082761774</v>
      </c>
      <c r="J304" s="111"/>
      <c r="K304" s="111">
        <v>100</v>
      </c>
      <c r="L304" s="109">
        <f t="shared" si="26"/>
        <v>1</v>
      </c>
      <c r="M304" s="109" t="str">
        <f t="shared" si="27"/>
        <v>-</v>
      </c>
    </row>
    <row r="305" spans="1:13" ht="32.1" customHeight="1">
      <c r="A305" s="144" t="s">
        <v>187</v>
      </c>
      <c r="B305" s="144"/>
      <c r="C305" s="129" t="s">
        <v>1</v>
      </c>
      <c r="D305" s="108">
        <f>SUM(D308:D310)-D306</f>
        <v>831.8</v>
      </c>
      <c r="E305" s="108">
        <f>SUM(E308:E310)-E306</f>
        <v>0</v>
      </c>
      <c r="F305" s="108">
        <f>SUM(F308:F310)-F306</f>
        <v>0</v>
      </c>
      <c r="G305" s="109">
        <f t="shared" si="24"/>
        <v>0</v>
      </c>
      <c r="H305" s="108">
        <f>SUM(H308:H310)-H306</f>
        <v>0</v>
      </c>
      <c r="I305" s="109" t="str">
        <f t="shared" si="25"/>
        <v>-</v>
      </c>
      <c r="J305" s="108">
        <f>SUM(J308:J310)-J306</f>
        <v>0</v>
      </c>
      <c r="K305" s="108">
        <f>SUM(K308:K310)-K306</f>
        <v>0</v>
      </c>
      <c r="L305" s="109" t="str">
        <f t="shared" si="26"/>
        <v>-</v>
      </c>
      <c r="M305" s="109" t="str">
        <f t="shared" si="27"/>
        <v>-</v>
      </c>
    </row>
    <row r="306" spans="1:13" ht="32.1" customHeight="1">
      <c r="A306" s="144"/>
      <c r="B306" s="144"/>
      <c r="C306" s="129" t="str">
        <f>IF(VALUE(C308)=0,"ВР(ОБ)",IF(VALUE(C308)&gt;540,"ошибка",IF(VALUE(C308)&lt;521,"ошибка",C308&amp;"ОБ")))</f>
        <v>521ОБ</v>
      </c>
      <c r="D306" s="108">
        <f>SUMIF($C308:$C310,$C308,D308:D310)</f>
        <v>424.2</v>
      </c>
      <c r="E306" s="108">
        <f>SUMIF($C308:$C310,$C308,E308:E310)</f>
        <v>0</v>
      </c>
      <c r="F306" s="108">
        <f>SUMIF($C308:$C310,$C308,F308:F310)</f>
        <v>0</v>
      </c>
      <c r="G306" s="109">
        <f t="shared" si="24"/>
        <v>0</v>
      </c>
      <c r="H306" s="108">
        <f>SUMIF($C308:$C310,$C308,H308:H310)</f>
        <v>0</v>
      </c>
      <c r="I306" s="109" t="str">
        <f t="shared" si="25"/>
        <v>-</v>
      </c>
      <c r="J306" s="108">
        <f>SUMIF($C308:$C310,$C308,J308:J310)</f>
        <v>0</v>
      </c>
      <c r="K306" s="108">
        <f>SUMIF($C308:$C310,$C308,K308:K310)</f>
        <v>0</v>
      </c>
      <c r="L306" s="109" t="str">
        <f t="shared" si="26"/>
        <v>-</v>
      </c>
      <c r="M306" s="109" t="str">
        <f t="shared" si="27"/>
        <v>-</v>
      </c>
    </row>
    <row r="307" spans="1:13" ht="32.1" customHeight="1">
      <c r="A307" s="144"/>
      <c r="B307" s="144"/>
      <c r="C307" s="129" t="s">
        <v>2</v>
      </c>
      <c r="D307" s="109">
        <f>IF(D305&lt;&gt;0,IFERROR(D306/D305,"-"),"-")</f>
        <v>0.50997836018273623</v>
      </c>
      <c r="E307" s="109" t="str">
        <f>IF(E305&lt;&gt;0,IFERROR(E306/E305,"-"),"-")</f>
        <v>-</v>
      </c>
      <c r="F307" s="109" t="str">
        <f>IF(F305&lt;&gt;0,IFERROR(F306/F305,"-"),"-")</f>
        <v>-</v>
      </c>
      <c r="G307" s="109" t="str">
        <f t="shared" si="24"/>
        <v>-</v>
      </c>
      <c r="H307" s="109" t="str">
        <f>IF(H305&lt;&gt;0,IFERROR(H306/H305,"-"),"-")</f>
        <v>-</v>
      </c>
      <c r="I307" s="109" t="str">
        <f t="shared" si="25"/>
        <v>-</v>
      </c>
      <c r="J307" s="109" t="str">
        <f>IF(J305&lt;&gt;0,IFERROR(J306/J305,"-"),"-")</f>
        <v>-</v>
      </c>
      <c r="K307" s="109" t="str">
        <f>IF(K305&lt;&gt;0,IFERROR(K306/K305,"-"),"-")</f>
        <v>-</v>
      </c>
      <c r="L307" s="109" t="str">
        <f t="shared" si="26"/>
        <v>-</v>
      </c>
      <c r="M307" s="109" t="str">
        <f t="shared" si="27"/>
        <v>-</v>
      </c>
    </row>
    <row r="308" spans="1:13" ht="32.1" customHeight="1">
      <c r="A308" s="110" t="s">
        <v>188</v>
      </c>
      <c r="B308" s="110" t="s">
        <v>63</v>
      </c>
      <c r="C308" s="129" t="s">
        <v>38</v>
      </c>
      <c r="D308" s="111">
        <v>424.2</v>
      </c>
      <c r="E308" s="111"/>
      <c r="F308" s="111"/>
      <c r="G308" s="109">
        <f t="shared" si="24"/>
        <v>0</v>
      </c>
      <c r="H308" s="111"/>
      <c r="I308" s="109" t="str">
        <f t="shared" si="25"/>
        <v>-</v>
      </c>
      <c r="J308" s="111"/>
      <c r="K308" s="111"/>
      <c r="L308" s="109" t="str">
        <f t="shared" si="26"/>
        <v>-</v>
      </c>
      <c r="M308" s="109" t="str">
        <f t="shared" si="27"/>
        <v>-</v>
      </c>
    </row>
    <row r="309" spans="1:13" ht="32.1" customHeight="1">
      <c r="A309" s="110" t="s">
        <v>189</v>
      </c>
      <c r="B309" s="110" t="s">
        <v>63</v>
      </c>
      <c r="C309" s="112" t="s">
        <v>77</v>
      </c>
      <c r="D309" s="111">
        <v>831.8</v>
      </c>
      <c r="E309" s="111"/>
      <c r="F309" s="111"/>
      <c r="G309" s="109">
        <f t="shared" si="24"/>
        <v>0</v>
      </c>
      <c r="H309" s="111"/>
      <c r="I309" s="109" t="str">
        <f t="shared" si="25"/>
        <v>-</v>
      </c>
      <c r="J309" s="111"/>
      <c r="K309" s="111"/>
      <c r="L309" s="109" t="str">
        <f t="shared" si="26"/>
        <v>-</v>
      </c>
      <c r="M309" s="109" t="str">
        <f t="shared" si="27"/>
        <v>-</v>
      </c>
    </row>
    <row r="310" spans="1:13" ht="32.1" customHeight="1">
      <c r="A310" s="110" t="s">
        <v>189</v>
      </c>
      <c r="B310" s="110" t="s">
        <v>63</v>
      </c>
      <c r="C310" s="112" t="s">
        <v>46</v>
      </c>
      <c r="D310" s="111"/>
      <c r="E310" s="111"/>
      <c r="F310" s="111"/>
      <c r="G310" s="109" t="str">
        <f t="shared" si="24"/>
        <v>-</v>
      </c>
      <c r="H310" s="111"/>
      <c r="I310" s="109" t="str">
        <f t="shared" si="25"/>
        <v>-</v>
      </c>
      <c r="J310" s="111"/>
      <c r="K310" s="111"/>
      <c r="L310" s="109" t="str">
        <f t="shared" si="26"/>
        <v>-</v>
      </c>
      <c r="M310" s="109" t="str">
        <f t="shared" si="27"/>
        <v>-</v>
      </c>
    </row>
    <row r="311" spans="1:13" ht="32.1" customHeight="1">
      <c r="A311" s="144" t="s">
        <v>190</v>
      </c>
      <c r="B311" s="144"/>
      <c r="C311" s="129" t="s">
        <v>1</v>
      </c>
      <c r="D311" s="108">
        <f>SUM(D314:D317)-D312</f>
        <v>1856.1</v>
      </c>
      <c r="E311" s="108">
        <f>SUM(E314:E317)-E312</f>
        <v>2822.5</v>
      </c>
      <c r="F311" s="108">
        <f>SUM(F314:F317)-F312</f>
        <v>2822.3</v>
      </c>
      <c r="G311" s="109">
        <f t="shared" si="24"/>
        <v>1.5205538494693176</v>
      </c>
      <c r="H311" s="108">
        <f>SUM(H314:H317)-H312</f>
        <v>1948.9</v>
      </c>
      <c r="I311" s="109">
        <f t="shared" si="25"/>
        <v>0.69053608758813734</v>
      </c>
      <c r="J311" s="108">
        <f>SUM(J314:J317)-J312</f>
        <v>0</v>
      </c>
      <c r="K311" s="108">
        <f>SUM(K314:K317)-K312</f>
        <v>0</v>
      </c>
      <c r="L311" s="109">
        <f t="shared" si="26"/>
        <v>0</v>
      </c>
      <c r="M311" s="109" t="str">
        <f t="shared" si="27"/>
        <v>-</v>
      </c>
    </row>
    <row r="312" spans="1:13" ht="32.1" customHeight="1">
      <c r="A312" s="144"/>
      <c r="B312" s="144"/>
      <c r="C312" s="129" t="str">
        <f>IF(VALUE(C314)=0,"ВР(ОБ)",IF(VALUE(C314)&gt;540,"ошибка",IF(VALUE(C314)&lt;521,"ошибка",C314&amp;"ОБ")))</f>
        <v>530ОБ</v>
      </c>
      <c r="D312" s="108">
        <f>SUMIF($C314:$C317,$C314,D314:D317)</f>
        <v>1856.1</v>
      </c>
      <c r="E312" s="108">
        <f>SUMIF($C314:$C317,$C314,E314:E317)</f>
        <v>2822.5</v>
      </c>
      <c r="F312" s="108">
        <f>SUMIF($C314:$C317,$C314,F314:F317)</f>
        <v>2822.3</v>
      </c>
      <c r="G312" s="109">
        <f t="shared" si="24"/>
        <v>1.5205538494693176</v>
      </c>
      <c r="H312" s="108">
        <f>SUMIF($C314:$C317,$C314,H314:H317)</f>
        <v>1948.9</v>
      </c>
      <c r="I312" s="109">
        <f t="shared" si="25"/>
        <v>0.69053608758813734</v>
      </c>
      <c r="J312" s="108">
        <f>SUMIF($C314:$C317,$C314,J314:J317)</f>
        <v>0</v>
      </c>
      <c r="K312" s="108">
        <f>SUMIF($C314:$C317,$C314,K314:K317)</f>
        <v>0</v>
      </c>
      <c r="L312" s="109">
        <f t="shared" si="26"/>
        <v>0</v>
      </c>
      <c r="M312" s="109" t="str">
        <f t="shared" si="27"/>
        <v>-</v>
      </c>
    </row>
    <row r="313" spans="1:13" ht="32.1" customHeight="1">
      <c r="A313" s="144"/>
      <c r="B313" s="144"/>
      <c r="C313" s="129" t="s">
        <v>2</v>
      </c>
      <c r="D313" s="109">
        <f>IF(D311&lt;&gt;0,IFERROR(D312/D311,"-"),"-")</f>
        <v>1</v>
      </c>
      <c r="E313" s="109">
        <f>IF(E311&lt;&gt;0,IFERROR(E312/E311,"-"),"-")</f>
        <v>1</v>
      </c>
      <c r="F313" s="109">
        <f>IF(F311&lt;&gt;0,IFERROR(F312/F311,"-"),"-")</f>
        <v>1</v>
      </c>
      <c r="G313" s="109">
        <f t="shared" si="24"/>
        <v>1</v>
      </c>
      <c r="H313" s="109">
        <f>IF(H311&lt;&gt;0,IFERROR(H312/H311,"-"),"-")</f>
        <v>1</v>
      </c>
      <c r="I313" s="109">
        <f t="shared" si="25"/>
        <v>1</v>
      </c>
      <c r="J313" s="109" t="str">
        <f>IF(J311&lt;&gt;0,IFERROR(J312/J311,"-"),"-")</f>
        <v>-</v>
      </c>
      <c r="K313" s="109" t="str">
        <f>IF(K311&lt;&gt;0,IFERROR(K312/K311,"-"),"-")</f>
        <v>-</v>
      </c>
      <c r="L313" s="109" t="str">
        <f t="shared" si="26"/>
        <v>-</v>
      </c>
      <c r="M313" s="109" t="str">
        <f t="shared" si="27"/>
        <v>-</v>
      </c>
    </row>
    <row r="314" spans="1:13" ht="32.1" customHeight="1">
      <c r="A314" s="110" t="s">
        <v>191</v>
      </c>
      <c r="B314" s="110" t="s">
        <v>157</v>
      </c>
      <c r="C314" s="129" t="s">
        <v>143</v>
      </c>
      <c r="D314" s="111">
        <v>1856.1</v>
      </c>
      <c r="E314" s="111">
        <v>2822.5</v>
      </c>
      <c r="F314" s="111">
        <v>2822.3</v>
      </c>
      <c r="G314" s="109">
        <f t="shared" si="24"/>
        <v>1.5205538494693176</v>
      </c>
      <c r="H314" s="111">
        <v>1948.9</v>
      </c>
      <c r="I314" s="109">
        <f t="shared" si="25"/>
        <v>0.69053608758813734</v>
      </c>
      <c r="J314" s="111"/>
      <c r="K314" s="111"/>
      <c r="L314" s="109">
        <f t="shared" si="26"/>
        <v>0</v>
      </c>
      <c r="M314" s="109" t="str">
        <f t="shared" si="27"/>
        <v>-</v>
      </c>
    </row>
    <row r="315" spans="1:13" ht="32.1" customHeight="1">
      <c r="A315" s="110" t="s">
        <v>191</v>
      </c>
      <c r="B315" s="110" t="s">
        <v>157</v>
      </c>
      <c r="C315" s="112" t="s">
        <v>104</v>
      </c>
      <c r="D315" s="111">
        <v>159.19999999999999</v>
      </c>
      <c r="E315" s="111">
        <v>166.4</v>
      </c>
      <c r="F315" s="111">
        <v>166.2</v>
      </c>
      <c r="G315" s="109">
        <f t="shared" si="24"/>
        <v>1.0439698492462313</v>
      </c>
      <c r="H315" s="111"/>
      <c r="I315" s="109">
        <f t="shared" si="25"/>
        <v>0</v>
      </c>
      <c r="J315" s="111"/>
      <c r="K315" s="111"/>
      <c r="L315" s="109" t="str">
        <f t="shared" si="26"/>
        <v>-</v>
      </c>
      <c r="M315" s="109" t="str">
        <f t="shared" si="27"/>
        <v>-</v>
      </c>
    </row>
    <row r="316" spans="1:13" ht="32.1" customHeight="1">
      <c r="A316" s="110" t="s">
        <v>191</v>
      </c>
      <c r="B316" s="110" t="s">
        <v>157</v>
      </c>
      <c r="C316" s="112" t="s">
        <v>177</v>
      </c>
      <c r="D316" s="111">
        <v>1696.9</v>
      </c>
      <c r="E316" s="111">
        <v>2656.1</v>
      </c>
      <c r="F316" s="111">
        <v>2656.1</v>
      </c>
      <c r="G316" s="109">
        <f t="shared" si="24"/>
        <v>1.5652660734280157</v>
      </c>
      <c r="H316" s="111">
        <v>1948.9</v>
      </c>
      <c r="I316" s="109">
        <f t="shared" si="25"/>
        <v>0.73374496442152037</v>
      </c>
      <c r="J316" s="111"/>
      <c r="K316" s="111"/>
      <c r="L316" s="109">
        <f t="shared" si="26"/>
        <v>0</v>
      </c>
      <c r="M316" s="109" t="str">
        <f t="shared" si="27"/>
        <v>-</v>
      </c>
    </row>
    <row r="317" spans="1:13" ht="32.1" customHeight="1">
      <c r="A317" s="110" t="s">
        <v>191</v>
      </c>
      <c r="B317" s="110" t="s">
        <v>157</v>
      </c>
      <c r="C317" s="112" t="s">
        <v>40</v>
      </c>
      <c r="D317" s="111"/>
      <c r="E317" s="111"/>
      <c r="F317" s="111"/>
      <c r="G317" s="109" t="str">
        <f t="shared" si="24"/>
        <v>-</v>
      </c>
      <c r="H317" s="111"/>
      <c r="I317" s="109" t="str">
        <f t="shared" si="25"/>
        <v>-</v>
      </c>
      <c r="J317" s="111"/>
      <c r="K317" s="111"/>
      <c r="L317" s="109" t="str">
        <f t="shared" si="26"/>
        <v>-</v>
      </c>
      <c r="M317" s="109" t="str">
        <f t="shared" si="27"/>
        <v>-</v>
      </c>
    </row>
    <row r="318" spans="1:13" ht="32.1" customHeight="1">
      <c r="A318" s="144" t="s">
        <v>168</v>
      </c>
      <c r="B318" s="144"/>
      <c r="C318" s="129" t="s">
        <v>1</v>
      </c>
      <c r="D318" s="108">
        <f>SUM(D321:D322)-D319</f>
        <v>436.2</v>
      </c>
      <c r="E318" s="108">
        <f>SUM(E321:E322)-E319</f>
        <v>443.8</v>
      </c>
      <c r="F318" s="108">
        <f>SUM(F321:F322)-F319</f>
        <v>443.8</v>
      </c>
      <c r="G318" s="109">
        <f t="shared" si="24"/>
        <v>1.0174232003668042</v>
      </c>
      <c r="H318" s="108">
        <f>SUM(H321:H322)-H319</f>
        <v>410.3</v>
      </c>
      <c r="I318" s="109">
        <f t="shared" si="25"/>
        <v>0.92451554754393872</v>
      </c>
      <c r="J318" s="108">
        <f>SUM(J321:J322)-J319</f>
        <v>207.4</v>
      </c>
      <c r="K318" s="108">
        <f>SUM(K321:K322)-K319</f>
        <v>197.2</v>
      </c>
      <c r="L318" s="109">
        <f t="shared" si="26"/>
        <v>0.48062393370704359</v>
      </c>
      <c r="M318" s="109">
        <f t="shared" si="27"/>
        <v>0.95081967213114749</v>
      </c>
    </row>
    <row r="319" spans="1:13" ht="32.1" customHeight="1">
      <c r="A319" s="144"/>
      <c r="B319" s="144"/>
      <c r="C319" s="129" t="str">
        <f>IF(VALUE(C321)=0,"ВР(ОБ)",IF(VALUE(C321)&gt;540,"ошибка",IF(VALUE(C321)&lt;521,"ошибка",C321&amp;"ОБ")))</f>
        <v>530ОБ</v>
      </c>
      <c r="D319" s="108">
        <f>SUMIF($C321:$C322,$C321,D321:D322)</f>
        <v>436.2</v>
      </c>
      <c r="E319" s="108">
        <f>SUMIF($C321:$C322,$C321,E321:E322)</f>
        <v>443.8</v>
      </c>
      <c r="F319" s="108">
        <f>SUMIF($C321:$C322,$C321,F321:F322)</f>
        <v>443.8</v>
      </c>
      <c r="G319" s="109">
        <f t="shared" si="24"/>
        <v>1.0174232003668042</v>
      </c>
      <c r="H319" s="108">
        <f>SUMIF($C321:$C322,$C321,H321:H322)</f>
        <v>410.3</v>
      </c>
      <c r="I319" s="109">
        <f t="shared" si="25"/>
        <v>0.92451554754393872</v>
      </c>
      <c r="J319" s="108">
        <f>SUMIF($C321:$C322,$C321,J321:J322)</f>
        <v>221.9</v>
      </c>
      <c r="K319" s="108">
        <f>SUMIF($C321:$C322,$C321,K321:K322)</f>
        <v>205.2</v>
      </c>
      <c r="L319" s="109">
        <f t="shared" si="26"/>
        <v>0.50012186205215692</v>
      </c>
      <c r="M319" s="109">
        <f t="shared" si="27"/>
        <v>0.92474087426768803</v>
      </c>
    </row>
    <row r="320" spans="1:13" ht="32.1" customHeight="1">
      <c r="A320" s="144"/>
      <c r="B320" s="144"/>
      <c r="C320" s="129" t="s">
        <v>2</v>
      </c>
      <c r="D320" s="109">
        <f>IF(D318&lt;&gt;0,IFERROR(D319/D318,"-"),"-")</f>
        <v>1</v>
      </c>
      <c r="E320" s="109">
        <f>IF(E318&lt;&gt;0,IFERROR(E319/E318,"-"),"-")</f>
        <v>1</v>
      </c>
      <c r="F320" s="109">
        <f>IF(F318&lt;&gt;0,IFERROR(F319/F318,"-"),"-")</f>
        <v>1</v>
      </c>
      <c r="G320" s="109">
        <f t="shared" si="24"/>
        <v>1</v>
      </c>
      <c r="H320" s="109">
        <f>IF(H318&lt;&gt;0,IFERROR(H319/H318,"-"),"-")</f>
        <v>1</v>
      </c>
      <c r="I320" s="109">
        <f t="shared" si="25"/>
        <v>1</v>
      </c>
      <c r="J320" s="109">
        <f>IF(J318&lt;&gt;0,IFERROR(J319/J318,"-"),"-")</f>
        <v>1.0699132111861138</v>
      </c>
      <c r="K320" s="109">
        <f>IF(K318&lt;&gt;0,IFERROR(K319/K318,"-"),"-")</f>
        <v>1.0405679513184585</v>
      </c>
      <c r="L320" s="109">
        <f t="shared" si="26"/>
        <v>1.0405679513184585</v>
      </c>
      <c r="M320" s="109">
        <f t="shared" si="27"/>
        <v>0.97257229879877549</v>
      </c>
    </row>
    <row r="321" spans="1:13" ht="32.1" customHeight="1">
      <c r="A321" s="110" t="s">
        <v>169</v>
      </c>
      <c r="B321" s="110" t="s">
        <v>170</v>
      </c>
      <c r="C321" s="129" t="s">
        <v>143</v>
      </c>
      <c r="D321" s="111">
        <v>436.2</v>
      </c>
      <c r="E321" s="111">
        <v>443.8</v>
      </c>
      <c r="F321" s="111">
        <v>443.8</v>
      </c>
      <c r="G321" s="109">
        <f t="shared" si="24"/>
        <v>1.0174232003668042</v>
      </c>
      <c r="H321" s="111">
        <v>410.3</v>
      </c>
      <c r="I321" s="109">
        <f t="shared" si="25"/>
        <v>0.92451554754393872</v>
      </c>
      <c r="J321" s="111">
        <v>221.9</v>
      </c>
      <c r="K321" s="111">
        <v>205.2</v>
      </c>
      <c r="L321" s="109">
        <f t="shared" si="26"/>
        <v>0.50012186205215692</v>
      </c>
      <c r="M321" s="109">
        <f t="shared" si="27"/>
        <v>0.92474087426768803</v>
      </c>
    </row>
    <row r="322" spans="1:13" ht="32.1" customHeight="1">
      <c r="A322" s="110" t="s">
        <v>169</v>
      </c>
      <c r="B322" s="110" t="s">
        <v>170</v>
      </c>
      <c r="C322" s="112" t="s">
        <v>171</v>
      </c>
      <c r="D322" s="111">
        <v>436.2</v>
      </c>
      <c r="E322" s="111">
        <v>443.8</v>
      </c>
      <c r="F322" s="111">
        <v>443.8</v>
      </c>
      <c r="G322" s="109">
        <f t="shared" si="24"/>
        <v>1.0174232003668042</v>
      </c>
      <c r="H322" s="111">
        <v>410.3</v>
      </c>
      <c r="I322" s="109">
        <f t="shared" si="25"/>
        <v>0.92451554754393872</v>
      </c>
      <c r="J322" s="111">
        <v>207.4</v>
      </c>
      <c r="K322" s="111">
        <v>197.2</v>
      </c>
      <c r="L322" s="109">
        <f t="shared" si="26"/>
        <v>0.48062393370704359</v>
      </c>
      <c r="M322" s="109">
        <f t="shared" si="27"/>
        <v>0.95081967213114749</v>
      </c>
    </row>
    <row r="323" spans="1:13" ht="32.1" customHeight="1">
      <c r="A323" s="144" t="s">
        <v>192</v>
      </c>
      <c r="B323" s="144"/>
      <c r="C323" s="129" t="s">
        <v>1</v>
      </c>
      <c r="D323" s="108">
        <f>SUM(D326:D330)-D324</f>
        <v>975.99999999999977</v>
      </c>
      <c r="E323" s="108">
        <f>SUM(E326:E330)-E324</f>
        <v>1016.9999999999998</v>
      </c>
      <c r="F323" s="108">
        <f>SUM(F326:F330)-F324</f>
        <v>941.39999999999986</v>
      </c>
      <c r="G323" s="109">
        <f t="shared" si="24"/>
        <v>0.96454918032786896</v>
      </c>
      <c r="H323" s="108">
        <f>SUM(H326:H330)-H324</f>
        <v>1105</v>
      </c>
      <c r="I323" s="109">
        <f t="shared" si="25"/>
        <v>1.1737837263649884</v>
      </c>
      <c r="J323" s="108">
        <f>SUM(J326:J330)-J324</f>
        <v>420.59999999999991</v>
      </c>
      <c r="K323" s="108">
        <f>SUM(K326:K330)-K324</f>
        <v>539</v>
      </c>
      <c r="L323" s="109">
        <f t="shared" si="26"/>
        <v>0.48778280542986424</v>
      </c>
      <c r="M323" s="109">
        <f t="shared" si="27"/>
        <v>1.2815026153114601</v>
      </c>
    </row>
    <row r="324" spans="1:13" ht="32.1" customHeight="1">
      <c r="A324" s="144"/>
      <c r="B324" s="144"/>
      <c r="C324" s="129" t="str">
        <f>IF(VALUE(C326)=0,"ВР(ОБ)",IF(VALUE(C326)&gt;540,"ошибка",IF(VALUE(C326)&lt;521,"ошибка",C326&amp;"ОБ")))</f>
        <v>530ОБ</v>
      </c>
      <c r="D324" s="108">
        <f>SUMIF($C326:$C330,$C326,D326:D330)</f>
        <v>976</v>
      </c>
      <c r="E324" s="108">
        <f>SUMIF($C326:$C330,$C326,E326:E330)</f>
        <v>1017</v>
      </c>
      <c r="F324" s="108">
        <f>SUMIF($C326:$C330,$C326,F326:F330)</f>
        <v>1017</v>
      </c>
      <c r="G324" s="109">
        <f t="shared" si="24"/>
        <v>1.0420081967213115</v>
      </c>
      <c r="H324" s="108">
        <f>SUMIF($C326:$C330,$C326,H326:H330)</f>
        <v>1105</v>
      </c>
      <c r="I324" s="109">
        <f t="shared" si="25"/>
        <v>1.0865290068829891</v>
      </c>
      <c r="J324" s="108">
        <f>SUMIF($C326:$C330,$C326,J326:J330)</f>
        <v>508.5</v>
      </c>
      <c r="K324" s="108">
        <f>SUMIF($C326:$C330,$C326,K326:K330)</f>
        <v>552.5</v>
      </c>
      <c r="L324" s="109">
        <f t="shared" si="26"/>
        <v>0.5</v>
      </c>
      <c r="M324" s="109">
        <f t="shared" si="27"/>
        <v>1.0865290068829891</v>
      </c>
    </row>
    <row r="325" spans="1:13" ht="32.1" customHeight="1">
      <c r="A325" s="144"/>
      <c r="B325" s="144"/>
      <c r="C325" s="129" t="s">
        <v>2</v>
      </c>
      <c r="D325" s="109">
        <f>IF(D323&lt;&gt;0,IFERROR(D324/D323,"-"),"-")</f>
        <v>1.0000000000000002</v>
      </c>
      <c r="E325" s="109">
        <f>IF(E323&lt;&gt;0,IFERROR(E324/E323,"-"),"-")</f>
        <v>1.0000000000000002</v>
      </c>
      <c r="F325" s="109">
        <f>IF(F323&lt;&gt;0,IFERROR(F324/F323,"-"),"-")</f>
        <v>1.0803059273422564</v>
      </c>
      <c r="G325" s="109">
        <f t="shared" si="24"/>
        <v>1.0803059273422562</v>
      </c>
      <c r="H325" s="109">
        <f>IF(H323&lt;&gt;0,IFERROR(H324/H323,"-"),"-")</f>
        <v>1</v>
      </c>
      <c r="I325" s="109">
        <f t="shared" si="25"/>
        <v>0.92566371681415915</v>
      </c>
      <c r="J325" s="109">
        <f>IF(J323&lt;&gt;0,IFERROR(J324/J323,"-"),"-")</f>
        <v>1.2089871611982885</v>
      </c>
      <c r="K325" s="109">
        <f>IF(K323&lt;&gt;0,IFERROR(K324/K323,"-"),"-")</f>
        <v>1.0250463821892393</v>
      </c>
      <c r="L325" s="109">
        <f t="shared" si="26"/>
        <v>1.0250463821892393</v>
      </c>
      <c r="M325" s="109">
        <f t="shared" si="27"/>
        <v>0.84785547364561242</v>
      </c>
    </row>
    <row r="326" spans="1:13" ht="32.1" customHeight="1">
      <c r="A326" s="110" t="s">
        <v>193</v>
      </c>
      <c r="B326" s="110" t="s">
        <v>111</v>
      </c>
      <c r="C326" s="129" t="s">
        <v>143</v>
      </c>
      <c r="D326" s="111">
        <v>976</v>
      </c>
      <c r="E326" s="111">
        <v>1017</v>
      </c>
      <c r="F326" s="111">
        <v>1017</v>
      </c>
      <c r="G326" s="109">
        <f t="shared" si="24"/>
        <v>1.0420081967213115</v>
      </c>
      <c r="H326" s="111">
        <v>1105</v>
      </c>
      <c r="I326" s="109">
        <f t="shared" si="25"/>
        <v>1.0865290068829891</v>
      </c>
      <c r="J326" s="111">
        <v>508.5</v>
      </c>
      <c r="K326" s="111">
        <v>552.5</v>
      </c>
      <c r="L326" s="109">
        <f t="shared" si="26"/>
        <v>0.5</v>
      </c>
      <c r="M326" s="109">
        <f t="shared" si="27"/>
        <v>1.0865290068829891</v>
      </c>
    </row>
    <row r="327" spans="1:13" ht="32.1" customHeight="1">
      <c r="A327" s="110" t="s">
        <v>193</v>
      </c>
      <c r="B327" s="110" t="s">
        <v>111</v>
      </c>
      <c r="C327" s="112" t="s">
        <v>144</v>
      </c>
      <c r="D327" s="111">
        <v>559.6</v>
      </c>
      <c r="E327" s="111">
        <v>726.7</v>
      </c>
      <c r="F327" s="111">
        <v>726.7</v>
      </c>
      <c r="G327" s="109">
        <f t="shared" si="24"/>
        <v>1.2986061472480344</v>
      </c>
      <c r="H327" s="111">
        <v>730</v>
      </c>
      <c r="I327" s="109">
        <f t="shared" si="25"/>
        <v>1.0045410760974267</v>
      </c>
      <c r="J327" s="111">
        <v>358.3</v>
      </c>
      <c r="K327" s="111">
        <v>409.5</v>
      </c>
      <c r="L327" s="109">
        <f t="shared" si="26"/>
        <v>0.56095890410958904</v>
      </c>
      <c r="M327" s="109">
        <f t="shared" si="27"/>
        <v>1.1428970136756906</v>
      </c>
    </row>
    <row r="328" spans="1:13" ht="32.1" customHeight="1">
      <c r="A328" s="110" t="s">
        <v>193</v>
      </c>
      <c r="B328" s="110" t="s">
        <v>111</v>
      </c>
      <c r="C328" s="112" t="s">
        <v>145</v>
      </c>
      <c r="D328" s="111">
        <v>187</v>
      </c>
      <c r="E328" s="111">
        <v>196.6</v>
      </c>
      <c r="F328" s="111">
        <v>196.6</v>
      </c>
      <c r="G328" s="109">
        <f t="shared" si="24"/>
        <v>1.0513368983957219</v>
      </c>
      <c r="H328" s="111">
        <v>219</v>
      </c>
      <c r="I328" s="109">
        <f t="shared" si="25"/>
        <v>1.1139369277721263</v>
      </c>
      <c r="J328" s="111">
        <v>62.3</v>
      </c>
      <c r="K328" s="111">
        <v>126.5</v>
      </c>
      <c r="L328" s="109">
        <f t="shared" si="26"/>
        <v>0.57762557077625576</v>
      </c>
      <c r="M328" s="109">
        <f t="shared" si="27"/>
        <v>2.0304975922953452</v>
      </c>
    </row>
    <row r="329" spans="1:13" ht="32.1" customHeight="1">
      <c r="A329" s="110" t="s">
        <v>193</v>
      </c>
      <c r="B329" s="110" t="s">
        <v>111</v>
      </c>
      <c r="C329" s="112" t="s">
        <v>115</v>
      </c>
      <c r="D329" s="111">
        <v>8.8000000000000007</v>
      </c>
      <c r="E329" s="111">
        <v>18.100000000000001</v>
      </c>
      <c r="F329" s="111">
        <v>18.100000000000001</v>
      </c>
      <c r="G329" s="109">
        <f t="shared" si="24"/>
        <v>2.0568181818181817</v>
      </c>
      <c r="H329" s="111">
        <v>6</v>
      </c>
      <c r="I329" s="109">
        <f t="shared" si="25"/>
        <v>0.33149171270718231</v>
      </c>
      <c r="J329" s="111"/>
      <c r="K329" s="111">
        <v>3</v>
      </c>
      <c r="L329" s="109">
        <f t="shared" si="26"/>
        <v>0.5</v>
      </c>
      <c r="M329" s="109" t="str">
        <f t="shared" si="27"/>
        <v>-</v>
      </c>
    </row>
    <row r="330" spans="1:13" ht="32.1" customHeight="1">
      <c r="A330" s="110" t="s">
        <v>193</v>
      </c>
      <c r="B330" s="110" t="s">
        <v>111</v>
      </c>
      <c r="C330" s="112" t="s">
        <v>46</v>
      </c>
      <c r="D330" s="111">
        <v>220.6</v>
      </c>
      <c r="E330" s="111">
        <v>75.599999999999994</v>
      </c>
      <c r="F330" s="111"/>
      <c r="G330" s="109">
        <f t="shared" si="24"/>
        <v>0</v>
      </c>
      <c r="H330" s="111">
        <v>150</v>
      </c>
      <c r="I330" s="109" t="str">
        <f t="shared" si="25"/>
        <v>-</v>
      </c>
      <c r="J330" s="111"/>
      <c r="K330" s="111"/>
      <c r="L330" s="109">
        <f t="shared" si="26"/>
        <v>0</v>
      </c>
      <c r="M330" s="109" t="str">
        <f t="shared" si="27"/>
        <v>-</v>
      </c>
    </row>
    <row r="331" spans="1:13" ht="32.1" customHeight="1">
      <c r="A331" s="144" t="s">
        <v>194</v>
      </c>
      <c r="B331" s="144"/>
      <c r="C331" s="129" t="s">
        <v>1</v>
      </c>
      <c r="D331" s="108">
        <f>SUM(D334:D335)-D332</f>
        <v>30.8</v>
      </c>
      <c r="E331" s="108">
        <f>SUM(E334:E335)-E332</f>
        <v>21.6</v>
      </c>
      <c r="F331" s="108">
        <f>SUM(F334:F335)-F332</f>
        <v>21.6</v>
      </c>
      <c r="G331" s="109">
        <f t="shared" si="24"/>
        <v>0.70129870129870131</v>
      </c>
      <c r="H331" s="108">
        <f>SUM(H334:H335)-H332</f>
        <v>131.19999999999999</v>
      </c>
      <c r="I331" s="109">
        <f t="shared" si="25"/>
        <v>6.0740740740740735</v>
      </c>
      <c r="J331" s="108">
        <f>SUM(J334:J335)-J332</f>
        <v>0</v>
      </c>
      <c r="K331" s="108">
        <f>SUM(K334:K335)-K332</f>
        <v>0</v>
      </c>
      <c r="L331" s="109">
        <f t="shared" si="26"/>
        <v>0</v>
      </c>
      <c r="M331" s="109" t="str">
        <f t="shared" si="27"/>
        <v>-</v>
      </c>
    </row>
    <row r="332" spans="1:13" ht="32.1" customHeight="1">
      <c r="A332" s="144"/>
      <c r="B332" s="144"/>
      <c r="C332" s="129" t="str">
        <f>IF(VALUE(C334)=0,"ВР(ОБ)",IF(VALUE(C334)&gt;540,"ошибка",IF(VALUE(C334)&lt;521,"ошибка",C334&amp;"ОБ")))</f>
        <v>530ОБ</v>
      </c>
      <c r="D332" s="108">
        <f>SUMIF($C334:$C335,$C334,D334:D335)</f>
        <v>30.8</v>
      </c>
      <c r="E332" s="108">
        <f>SUMIF($C334:$C335,$C334,E334:E335)</f>
        <v>21.6</v>
      </c>
      <c r="F332" s="108">
        <f>SUMIF($C334:$C335,$C334,F334:F335)</f>
        <v>21.6</v>
      </c>
      <c r="G332" s="109">
        <f t="shared" si="24"/>
        <v>0.70129870129870131</v>
      </c>
      <c r="H332" s="108">
        <f>SUMIF($C334:$C335,$C334,H334:H335)</f>
        <v>131.19999999999999</v>
      </c>
      <c r="I332" s="109">
        <f t="shared" si="25"/>
        <v>6.0740740740740735</v>
      </c>
      <c r="J332" s="108">
        <f>SUMIF($C334:$C335,$C334,J334:J335)</f>
        <v>0</v>
      </c>
      <c r="K332" s="108">
        <f>SUMIF($C334:$C335,$C334,K334:K335)</f>
        <v>0</v>
      </c>
      <c r="L332" s="109">
        <f t="shared" si="26"/>
        <v>0</v>
      </c>
      <c r="M332" s="109" t="str">
        <f t="shared" si="27"/>
        <v>-</v>
      </c>
    </row>
    <row r="333" spans="1:13" ht="32.1" customHeight="1">
      <c r="A333" s="144"/>
      <c r="B333" s="144"/>
      <c r="C333" s="129" t="s">
        <v>2</v>
      </c>
      <c r="D333" s="109">
        <f>IF(D331&lt;&gt;0,IFERROR(D332/D331,"-"),"-")</f>
        <v>1</v>
      </c>
      <c r="E333" s="109">
        <f>IF(E331&lt;&gt;0,IFERROR(E332/E331,"-"),"-")</f>
        <v>1</v>
      </c>
      <c r="F333" s="109">
        <f>IF(F331&lt;&gt;0,IFERROR(F332/F331,"-"),"-")</f>
        <v>1</v>
      </c>
      <c r="G333" s="109">
        <f t="shared" si="24"/>
        <v>1</v>
      </c>
      <c r="H333" s="109">
        <f>IF(H331&lt;&gt;0,IFERROR(H332/H331,"-"),"-")</f>
        <v>1</v>
      </c>
      <c r="I333" s="109">
        <f t="shared" si="25"/>
        <v>1</v>
      </c>
      <c r="J333" s="109" t="str">
        <f>IF(J331&lt;&gt;0,IFERROR(J332/J331,"-"),"-")</f>
        <v>-</v>
      </c>
      <c r="K333" s="109" t="str">
        <f>IF(K331&lt;&gt;0,IFERROR(K332/K331,"-"),"-")</f>
        <v>-</v>
      </c>
      <c r="L333" s="109" t="str">
        <f t="shared" si="26"/>
        <v>-</v>
      </c>
      <c r="M333" s="109" t="str">
        <f t="shared" si="27"/>
        <v>-</v>
      </c>
    </row>
    <row r="334" spans="1:13" ht="32.1" customHeight="1">
      <c r="A334" s="110" t="s">
        <v>195</v>
      </c>
      <c r="B334" s="110" t="s">
        <v>196</v>
      </c>
      <c r="C334" s="129" t="s">
        <v>143</v>
      </c>
      <c r="D334" s="111">
        <v>30.8</v>
      </c>
      <c r="E334" s="111">
        <v>21.6</v>
      </c>
      <c r="F334" s="111">
        <v>21.6</v>
      </c>
      <c r="G334" s="109">
        <f t="shared" si="24"/>
        <v>0.70129870129870131</v>
      </c>
      <c r="H334" s="111">
        <v>131.19999999999999</v>
      </c>
      <c r="I334" s="109">
        <f t="shared" si="25"/>
        <v>6.0740740740740735</v>
      </c>
      <c r="J334" s="111"/>
      <c r="K334" s="111"/>
      <c r="L334" s="109">
        <f t="shared" si="26"/>
        <v>0</v>
      </c>
      <c r="M334" s="109" t="str">
        <f t="shared" si="27"/>
        <v>-</v>
      </c>
    </row>
    <row r="335" spans="1:13" ht="32.1" customHeight="1">
      <c r="A335" s="110" t="s">
        <v>195</v>
      </c>
      <c r="B335" s="110" t="s">
        <v>196</v>
      </c>
      <c r="C335" s="112" t="s">
        <v>46</v>
      </c>
      <c r="D335" s="111">
        <v>30.8</v>
      </c>
      <c r="E335" s="111">
        <v>21.6</v>
      </c>
      <c r="F335" s="111">
        <v>21.6</v>
      </c>
      <c r="G335" s="109">
        <f t="shared" si="24"/>
        <v>0.70129870129870131</v>
      </c>
      <c r="H335" s="111">
        <v>131.19999999999999</v>
      </c>
      <c r="I335" s="109">
        <f t="shared" si="25"/>
        <v>6.0740740740740735</v>
      </c>
      <c r="J335" s="111"/>
      <c r="K335" s="111"/>
      <c r="L335" s="109">
        <f t="shared" si="26"/>
        <v>0</v>
      </c>
      <c r="M335" s="109" t="str">
        <f t="shared" si="27"/>
        <v>-</v>
      </c>
    </row>
    <row r="336" spans="1:13" ht="32.1" customHeight="1">
      <c r="A336" s="144" t="s">
        <v>197</v>
      </c>
      <c r="B336" s="144"/>
      <c r="C336" s="129" t="s">
        <v>1</v>
      </c>
      <c r="D336" s="108">
        <f>SUM(D339:D341)-D337</f>
        <v>488.1</v>
      </c>
      <c r="E336" s="108">
        <f>SUM(E339:E341)-E337</f>
        <v>0</v>
      </c>
      <c r="F336" s="108">
        <f>SUM(F339:F341)-F337</f>
        <v>0</v>
      </c>
      <c r="G336" s="109">
        <f t="shared" si="24"/>
        <v>0</v>
      </c>
      <c r="H336" s="108">
        <f>SUM(H339:H341)-H337</f>
        <v>0</v>
      </c>
      <c r="I336" s="109" t="str">
        <f t="shared" si="25"/>
        <v>-</v>
      </c>
      <c r="J336" s="108">
        <f>SUM(J339:J341)-J337</f>
        <v>0</v>
      </c>
      <c r="K336" s="108">
        <f>SUM(K339:K341)-K337</f>
        <v>0</v>
      </c>
      <c r="L336" s="109" t="str">
        <f t="shared" si="26"/>
        <v>-</v>
      </c>
      <c r="M336" s="109" t="str">
        <f t="shared" si="27"/>
        <v>-</v>
      </c>
    </row>
    <row r="337" spans="1:13" ht="32.1" customHeight="1">
      <c r="A337" s="144"/>
      <c r="B337" s="144"/>
      <c r="C337" s="129" t="str">
        <f>IF(VALUE(C339)=0,"ВР(ОБ)",IF(VALUE(C339)&gt;540,"ошибка",IF(VALUE(C339)&lt;521,"ошибка",C339&amp;"ОБ")))</f>
        <v>540ОБ</v>
      </c>
      <c r="D337" s="108">
        <f>SUMIF($C339:$C341,$C339,D339:D341)</f>
        <v>488.1</v>
      </c>
      <c r="E337" s="108">
        <f>SUMIF($C339:$C341,$C339,E339:E341)</f>
        <v>0</v>
      </c>
      <c r="F337" s="108">
        <f>SUMIF($C339:$C341,$C339,F339:F341)</f>
        <v>0</v>
      </c>
      <c r="G337" s="109">
        <f t="shared" si="24"/>
        <v>0</v>
      </c>
      <c r="H337" s="108">
        <f>SUMIF($C339:$C341,$C339,H339:H341)</f>
        <v>0</v>
      </c>
      <c r="I337" s="109" t="str">
        <f t="shared" si="25"/>
        <v>-</v>
      </c>
      <c r="J337" s="108">
        <f>SUMIF($C339:$C341,$C339,J339:J341)</f>
        <v>0</v>
      </c>
      <c r="K337" s="108">
        <f>SUMIF($C339:$C341,$C339,K339:K341)</f>
        <v>0</v>
      </c>
      <c r="L337" s="109" t="str">
        <f t="shared" si="26"/>
        <v>-</v>
      </c>
      <c r="M337" s="109" t="str">
        <f t="shared" si="27"/>
        <v>-</v>
      </c>
    </row>
    <row r="338" spans="1:13" ht="32.1" customHeight="1">
      <c r="A338" s="144"/>
      <c r="B338" s="144"/>
      <c r="C338" s="129" t="s">
        <v>2</v>
      </c>
      <c r="D338" s="109">
        <f>IF(D336&lt;&gt;0,IFERROR(D337/D336,"-"),"-")</f>
        <v>1</v>
      </c>
      <c r="E338" s="109" t="str">
        <f>IF(E336&lt;&gt;0,IFERROR(E337/E336,"-"),"-")</f>
        <v>-</v>
      </c>
      <c r="F338" s="109" t="str">
        <f>IF(F336&lt;&gt;0,IFERROR(F337/F336,"-"),"-")</f>
        <v>-</v>
      </c>
      <c r="G338" s="109" t="str">
        <f t="shared" si="24"/>
        <v>-</v>
      </c>
      <c r="H338" s="109" t="str">
        <f>IF(H336&lt;&gt;0,IFERROR(H337/H336,"-"),"-")</f>
        <v>-</v>
      </c>
      <c r="I338" s="109" t="str">
        <f t="shared" si="25"/>
        <v>-</v>
      </c>
      <c r="J338" s="109" t="str">
        <f>IF(J336&lt;&gt;0,IFERROR(J337/J336,"-"),"-")</f>
        <v>-</v>
      </c>
      <c r="K338" s="109" t="str">
        <f>IF(K336&lt;&gt;0,IFERROR(K337/K336,"-"),"-")</f>
        <v>-</v>
      </c>
      <c r="L338" s="109" t="str">
        <f t="shared" si="26"/>
        <v>-</v>
      </c>
      <c r="M338" s="109" t="str">
        <f t="shared" si="27"/>
        <v>-</v>
      </c>
    </row>
    <row r="339" spans="1:13" ht="32.1" customHeight="1">
      <c r="A339" s="110" t="s">
        <v>198</v>
      </c>
      <c r="B339" s="110" t="s">
        <v>111</v>
      </c>
      <c r="C339" s="129" t="s">
        <v>67</v>
      </c>
      <c r="D339" s="111">
        <v>488.1</v>
      </c>
      <c r="E339" s="111"/>
      <c r="F339" s="111"/>
      <c r="G339" s="109">
        <f t="shared" si="24"/>
        <v>0</v>
      </c>
      <c r="H339" s="111"/>
      <c r="I339" s="109" t="str">
        <f t="shared" si="25"/>
        <v>-</v>
      </c>
      <c r="J339" s="111"/>
      <c r="K339" s="111"/>
      <c r="L339" s="109" t="str">
        <f t="shared" si="26"/>
        <v>-</v>
      </c>
      <c r="M339" s="109" t="str">
        <f t="shared" si="27"/>
        <v>-</v>
      </c>
    </row>
    <row r="340" spans="1:13" ht="32.1" customHeight="1">
      <c r="A340" s="110" t="s">
        <v>198</v>
      </c>
      <c r="B340" s="110" t="s">
        <v>111</v>
      </c>
      <c r="C340" s="112" t="s">
        <v>144</v>
      </c>
      <c r="D340" s="111">
        <v>374.9</v>
      </c>
      <c r="E340" s="111"/>
      <c r="F340" s="111"/>
      <c r="G340" s="109">
        <f t="shared" si="24"/>
        <v>0</v>
      </c>
      <c r="H340" s="111"/>
      <c r="I340" s="109" t="str">
        <f t="shared" si="25"/>
        <v>-</v>
      </c>
      <c r="J340" s="111"/>
      <c r="K340" s="111"/>
      <c r="L340" s="109" t="str">
        <f t="shared" si="26"/>
        <v>-</v>
      </c>
      <c r="M340" s="109" t="str">
        <f t="shared" si="27"/>
        <v>-</v>
      </c>
    </row>
    <row r="341" spans="1:13" ht="32.1" customHeight="1">
      <c r="A341" s="110" t="s">
        <v>198</v>
      </c>
      <c r="B341" s="110" t="s">
        <v>111</v>
      </c>
      <c r="C341" s="112" t="s">
        <v>145</v>
      </c>
      <c r="D341" s="111">
        <v>113.2</v>
      </c>
      <c r="E341" s="111"/>
      <c r="F341" s="111"/>
      <c r="G341" s="109">
        <f t="shared" si="24"/>
        <v>0</v>
      </c>
      <c r="H341" s="111"/>
      <c r="I341" s="109" t="str">
        <f t="shared" si="25"/>
        <v>-</v>
      </c>
      <c r="J341" s="111"/>
      <c r="K341" s="111"/>
      <c r="L341" s="109" t="str">
        <f t="shared" si="26"/>
        <v>-</v>
      </c>
      <c r="M341" s="109" t="str">
        <f t="shared" si="27"/>
        <v>-</v>
      </c>
    </row>
    <row r="342" spans="1:13" ht="32.1" customHeight="1">
      <c r="A342" s="144" t="s">
        <v>108</v>
      </c>
      <c r="B342" s="144"/>
      <c r="C342" s="129" t="s">
        <v>1</v>
      </c>
      <c r="D342" s="108">
        <f>SUM(D345:D346)-D343</f>
        <v>1027.7</v>
      </c>
      <c r="E342" s="108">
        <f>SUM(E345:E346)-E343</f>
        <v>0</v>
      </c>
      <c r="F342" s="108">
        <f>SUM(F345:F346)-F343</f>
        <v>0</v>
      </c>
      <c r="G342" s="109">
        <f t="shared" si="24"/>
        <v>0</v>
      </c>
      <c r="H342" s="108">
        <f>SUM(H345:H346)-H343</f>
        <v>0</v>
      </c>
      <c r="I342" s="109" t="str">
        <f t="shared" si="25"/>
        <v>-</v>
      </c>
      <c r="J342" s="108">
        <f>SUM(J345:J346)-J343</f>
        <v>0</v>
      </c>
      <c r="K342" s="108">
        <f>SUM(K345:K346)-K343</f>
        <v>0</v>
      </c>
      <c r="L342" s="109" t="str">
        <f t="shared" si="26"/>
        <v>-</v>
      </c>
      <c r="M342" s="109" t="str">
        <f t="shared" si="27"/>
        <v>-</v>
      </c>
    </row>
    <row r="343" spans="1:13" ht="32.1" customHeight="1">
      <c r="A343" s="144"/>
      <c r="B343" s="144"/>
      <c r="C343" s="129" t="str">
        <f>IF(VALUE(C345)=0,"ВР(ОБ)",IF(VALUE(C345)&gt;540,"ошибка",IF(VALUE(C345)&lt;521,"ошибка",C345&amp;"ОБ")))</f>
        <v>521ОБ</v>
      </c>
      <c r="D343" s="108">
        <f>SUMIF($C345:$C346,$C345,D345:D346)</f>
        <v>1026.7</v>
      </c>
      <c r="E343" s="108">
        <f>SUMIF($C345:$C346,$C345,E345:E346)</f>
        <v>0</v>
      </c>
      <c r="F343" s="108">
        <f>SUMIF($C345:$C346,$C345,F345:F346)</f>
        <v>0</v>
      </c>
      <c r="G343" s="109">
        <f t="shared" si="24"/>
        <v>0</v>
      </c>
      <c r="H343" s="108">
        <f>SUMIF($C345:$C346,$C345,H345:H346)</f>
        <v>0</v>
      </c>
      <c r="I343" s="109" t="str">
        <f t="shared" si="25"/>
        <v>-</v>
      </c>
      <c r="J343" s="108">
        <f>SUMIF($C345:$C346,$C345,J345:J346)</f>
        <v>0</v>
      </c>
      <c r="K343" s="108">
        <f>SUMIF($C345:$C346,$C345,K345:K346)</f>
        <v>0</v>
      </c>
      <c r="L343" s="109" t="str">
        <f t="shared" si="26"/>
        <v>-</v>
      </c>
      <c r="M343" s="109" t="str">
        <f t="shared" si="27"/>
        <v>-</v>
      </c>
    </row>
    <row r="344" spans="1:13" ht="32.1" customHeight="1">
      <c r="A344" s="144"/>
      <c r="B344" s="144"/>
      <c r="C344" s="129" t="s">
        <v>2</v>
      </c>
      <c r="D344" s="109">
        <f>IF(D342&lt;&gt;0,IFERROR(D343/D342,"-"),"-")</f>
        <v>0.9990269533910674</v>
      </c>
      <c r="E344" s="109" t="str">
        <f>IF(E342&lt;&gt;0,IFERROR(E343/E342,"-"),"-")</f>
        <v>-</v>
      </c>
      <c r="F344" s="109" t="str">
        <f>IF(F342&lt;&gt;0,IFERROR(F343/F342,"-"),"-")</f>
        <v>-</v>
      </c>
      <c r="G344" s="109" t="str">
        <f t="shared" si="24"/>
        <v>-</v>
      </c>
      <c r="H344" s="109" t="str">
        <f>IF(H342&lt;&gt;0,IFERROR(H343/H342,"-"),"-")</f>
        <v>-</v>
      </c>
      <c r="I344" s="109" t="str">
        <f t="shared" si="25"/>
        <v>-</v>
      </c>
      <c r="J344" s="109" t="str">
        <f>IF(J342&lt;&gt;0,IFERROR(J343/J342,"-"),"-")</f>
        <v>-</v>
      </c>
      <c r="K344" s="109" t="str">
        <f>IF(K342&lt;&gt;0,IFERROR(K343/K342,"-"),"-")</f>
        <v>-</v>
      </c>
      <c r="L344" s="109" t="str">
        <f t="shared" si="26"/>
        <v>-</v>
      </c>
      <c r="M344" s="109" t="str">
        <f t="shared" si="27"/>
        <v>-</v>
      </c>
    </row>
    <row r="345" spans="1:13" ht="32.1" customHeight="1">
      <c r="A345" s="110" t="s">
        <v>66</v>
      </c>
      <c r="B345" s="110" t="s">
        <v>37</v>
      </c>
      <c r="C345" s="129" t="s">
        <v>38</v>
      </c>
      <c r="D345" s="111">
        <v>1026.7</v>
      </c>
      <c r="E345" s="111"/>
      <c r="F345" s="111"/>
      <c r="G345" s="109">
        <f t="shared" si="24"/>
        <v>0</v>
      </c>
      <c r="H345" s="111"/>
      <c r="I345" s="109" t="str">
        <f t="shared" si="25"/>
        <v>-</v>
      </c>
      <c r="J345" s="111"/>
      <c r="K345" s="111"/>
      <c r="L345" s="109" t="str">
        <f t="shared" si="26"/>
        <v>-</v>
      </c>
      <c r="M345" s="109" t="str">
        <f t="shared" si="27"/>
        <v>-</v>
      </c>
    </row>
    <row r="346" spans="1:13" ht="32.1" customHeight="1">
      <c r="A346" s="110" t="s">
        <v>49</v>
      </c>
      <c r="B346" s="110" t="s">
        <v>37</v>
      </c>
      <c r="C346" s="112" t="s">
        <v>40</v>
      </c>
      <c r="D346" s="111">
        <v>1027.7</v>
      </c>
      <c r="E346" s="111"/>
      <c r="F346" s="111"/>
      <c r="G346" s="109">
        <f t="shared" si="24"/>
        <v>0</v>
      </c>
      <c r="H346" s="111"/>
      <c r="I346" s="109" t="str">
        <f t="shared" si="25"/>
        <v>-</v>
      </c>
      <c r="J346" s="111"/>
      <c r="K346" s="111"/>
      <c r="L346" s="109" t="str">
        <f t="shared" si="26"/>
        <v>-</v>
      </c>
      <c r="M346" s="109" t="str">
        <f t="shared" si="27"/>
        <v>-</v>
      </c>
    </row>
    <row r="347" spans="1:13" ht="32.1" customHeight="1">
      <c r="A347" s="144" t="s">
        <v>199</v>
      </c>
      <c r="B347" s="144"/>
      <c r="C347" s="129" t="s">
        <v>1</v>
      </c>
      <c r="D347" s="108">
        <f>SUM(D350:D351)-D348</f>
        <v>3827.9</v>
      </c>
      <c r="E347" s="108">
        <f>SUM(E350:E351)-E348</f>
        <v>11483.6</v>
      </c>
      <c r="F347" s="108">
        <f>SUM(F350:F351)-F348</f>
        <v>11312.5</v>
      </c>
      <c r="G347" s="109">
        <f t="shared" ref="G347:G410" si="28">IF(D347&lt;&gt;0,IFERROR(F347/D347,"-"),"-")</f>
        <v>2.9552757386556596</v>
      </c>
      <c r="H347" s="108">
        <f>SUM(H350:H351)-H348</f>
        <v>11483.6</v>
      </c>
      <c r="I347" s="109">
        <f t="shared" ref="I347:I410" si="29">IF(F347&lt;&gt;0,IFERROR(H347/F347,"-"),"-")</f>
        <v>1.015124861878453</v>
      </c>
      <c r="J347" s="108">
        <f>SUM(J350:J351)-J348</f>
        <v>7655.8</v>
      </c>
      <c r="K347" s="108">
        <f>SUM(K350:K351)-K348</f>
        <v>5938.3</v>
      </c>
      <c r="L347" s="109">
        <f t="shared" ref="L347:L410" si="30">IF(H347&lt;&gt;0,IFERROR(K347/H347,"-"),"-")</f>
        <v>0.5171113588073426</v>
      </c>
      <c r="M347" s="109">
        <f t="shared" ref="M347:M410" si="31">IF(J347&lt;&gt;0,IFERROR(K347/J347,"-"),"-")</f>
        <v>0.77566028370647089</v>
      </c>
    </row>
    <row r="348" spans="1:13" ht="32.1" customHeight="1">
      <c r="A348" s="144"/>
      <c r="B348" s="144"/>
      <c r="C348" s="129" t="str">
        <f>IF(VALUE(C350)=0,"ВР(ОБ)",IF(VALUE(C350)&gt;540,"ошибка",IF(VALUE(C350)&lt;521,"ошибка",C350&amp;"ОБ")))</f>
        <v>540ОБ</v>
      </c>
      <c r="D348" s="108">
        <f>SUMIF($C350:$C351,$C350,D350:D351)</f>
        <v>3827.9</v>
      </c>
      <c r="E348" s="108">
        <f>SUMIF($C350:$C351,$C350,E350:E351)</f>
        <v>11483.6</v>
      </c>
      <c r="F348" s="108">
        <f>SUMIF($C350:$C351,$C350,F350:F351)</f>
        <v>11312.5</v>
      </c>
      <c r="G348" s="109">
        <f t="shared" si="28"/>
        <v>2.9552757386556596</v>
      </c>
      <c r="H348" s="108">
        <f>SUMIF($C350:$C351,$C350,H350:H351)</f>
        <v>11483.6</v>
      </c>
      <c r="I348" s="109">
        <f t="shared" si="29"/>
        <v>1.015124861878453</v>
      </c>
      <c r="J348" s="108">
        <f>SUMIF($C350:$C351,$C350,J350:J351)</f>
        <v>7655.8</v>
      </c>
      <c r="K348" s="108">
        <f>SUMIF($C350:$C351,$C350,K350:K351)</f>
        <v>5938.3</v>
      </c>
      <c r="L348" s="109">
        <f t="shared" si="30"/>
        <v>0.5171113588073426</v>
      </c>
      <c r="M348" s="109">
        <f t="shared" si="31"/>
        <v>0.77566028370647089</v>
      </c>
    </row>
    <row r="349" spans="1:13" ht="32.1" customHeight="1">
      <c r="A349" s="144"/>
      <c r="B349" s="144"/>
      <c r="C349" s="129" t="s">
        <v>2</v>
      </c>
      <c r="D349" s="109">
        <f>IF(D347&lt;&gt;0,IFERROR(D348/D347,"-"),"-")</f>
        <v>1</v>
      </c>
      <c r="E349" s="109">
        <f>IF(E347&lt;&gt;0,IFERROR(E348/E347,"-"),"-")</f>
        <v>1</v>
      </c>
      <c r="F349" s="109">
        <f>IF(F347&lt;&gt;0,IFERROR(F348/F347,"-"),"-")</f>
        <v>1</v>
      </c>
      <c r="G349" s="109">
        <f t="shared" si="28"/>
        <v>1</v>
      </c>
      <c r="H349" s="109">
        <f>IF(H347&lt;&gt;0,IFERROR(H348/H347,"-"),"-")</f>
        <v>1</v>
      </c>
      <c r="I349" s="109">
        <f t="shared" si="29"/>
        <v>1</v>
      </c>
      <c r="J349" s="109">
        <f>IF(J347&lt;&gt;0,IFERROR(J348/J347,"-"),"-")</f>
        <v>1</v>
      </c>
      <c r="K349" s="109">
        <f>IF(K347&lt;&gt;0,IFERROR(K348/K347,"-"),"-")</f>
        <v>1</v>
      </c>
      <c r="L349" s="109">
        <f t="shared" si="30"/>
        <v>1</v>
      </c>
      <c r="M349" s="109">
        <f t="shared" si="31"/>
        <v>1</v>
      </c>
    </row>
    <row r="350" spans="1:13" ht="32.1" customHeight="1">
      <c r="A350" s="110" t="s">
        <v>200</v>
      </c>
      <c r="B350" s="110" t="s">
        <v>37</v>
      </c>
      <c r="C350" s="129" t="s">
        <v>67</v>
      </c>
      <c r="D350" s="111">
        <v>3827.9</v>
      </c>
      <c r="E350" s="111">
        <v>11483.6</v>
      </c>
      <c r="F350" s="111">
        <v>11312.5</v>
      </c>
      <c r="G350" s="109">
        <f t="shared" si="28"/>
        <v>2.9552757386556596</v>
      </c>
      <c r="H350" s="111">
        <v>11483.6</v>
      </c>
      <c r="I350" s="109">
        <f t="shared" si="29"/>
        <v>1.015124861878453</v>
      </c>
      <c r="J350" s="111">
        <v>7655.8</v>
      </c>
      <c r="K350" s="111">
        <v>5938.3</v>
      </c>
      <c r="L350" s="109">
        <f t="shared" si="30"/>
        <v>0.5171113588073426</v>
      </c>
      <c r="M350" s="109">
        <f t="shared" si="31"/>
        <v>0.77566028370647089</v>
      </c>
    </row>
    <row r="351" spans="1:13" ht="32.1" customHeight="1">
      <c r="A351" s="110" t="s">
        <v>200</v>
      </c>
      <c r="B351" s="110" t="s">
        <v>37</v>
      </c>
      <c r="C351" s="112" t="s">
        <v>40</v>
      </c>
      <c r="D351" s="111">
        <v>3827.9</v>
      </c>
      <c r="E351" s="111">
        <v>11483.6</v>
      </c>
      <c r="F351" s="111">
        <v>11312.5</v>
      </c>
      <c r="G351" s="109">
        <f t="shared" si="28"/>
        <v>2.9552757386556596</v>
      </c>
      <c r="H351" s="111">
        <v>11483.6</v>
      </c>
      <c r="I351" s="109">
        <f t="shared" si="29"/>
        <v>1.015124861878453</v>
      </c>
      <c r="J351" s="111">
        <v>7655.8</v>
      </c>
      <c r="K351" s="111">
        <v>5938.3</v>
      </c>
      <c r="L351" s="109">
        <f t="shared" si="30"/>
        <v>0.5171113588073426</v>
      </c>
      <c r="M351" s="109">
        <f t="shared" si="31"/>
        <v>0.77566028370647089</v>
      </c>
    </row>
    <row r="352" spans="1:13" ht="32.1" customHeight="1">
      <c r="A352" s="144" t="s">
        <v>201</v>
      </c>
      <c r="B352" s="144"/>
      <c r="C352" s="129" t="s">
        <v>1</v>
      </c>
      <c r="D352" s="108">
        <f>SUM(D355:D356)-D353</f>
        <v>5000</v>
      </c>
      <c r="E352" s="108">
        <f>SUM(E355:E356)-E353</f>
        <v>10000</v>
      </c>
      <c r="F352" s="108">
        <f>SUM(F355:F356)-F353</f>
        <v>10000</v>
      </c>
      <c r="G352" s="109">
        <f t="shared" si="28"/>
        <v>2</v>
      </c>
      <c r="H352" s="108">
        <f>SUM(H355:H356)-H353</f>
        <v>0</v>
      </c>
      <c r="I352" s="109">
        <f t="shared" si="29"/>
        <v>0</v>
      </c>
      <c r="J352" s="108">
        <f>SUM(J355:J356)-J353</f>
        <v>3118.4</v>
      </c>
      <c r="K352" s="108">
        <f>SUM(K355:K356)-K353</f>
        <v>0</v>
      </c>
      <c r="L352" s="109" t="str">
        <f t="shared" si="30"/>
        <v>-</v>
      </c>
      <c r="M352" s="109">
        <f t="shared" si="31"/>
        <v>0</v>
      </c>
    </row>
    <row r="353" spans="1:13" ht="32.1" customHeight="1">
      <c r="A353" s="144"/>
      <c r="B353" s="144"/>
      <c r="C353" s="129" t="str">
        <f>IF(VALUE(C355)=0,"ВР(ОБ)",IF(VALUE(C355)&gt;540,"ошибка",IF(VALUE(C355)&lt;521,"ошибка",C355&amp;"ОБ")))</f>
        <v>540ОБ</v>
      </c>
      <c r="D353" s="108">
        <f>SUMIF($C355:$C356,$C355,D355:D356)</f>
        <v>5000</v>
      </c>
      <c r="E353" s="108">
        <f>SUMIF($C355:$C356,$C355,E355:E356)</f>
        <v>10000</v>
      </c>
      <c r="F353" s="108">
        <f>SUMIF($C355:$C356,$C355,F355:F356)</f>
        <v>10000</v>
      </c>
      <c r="G353" s="109">
        <f t="shared" si="28"/>
        <v>2</v>
      </c>
      <c r="H353" s="108">
        <f>SUMIF($C355:$C356,$C355,H355:H356)</f>
        <v>0</v>
      </c>
      <c r="I353" s="109">
        <f t="shared" si="29"/>
        <v>0</v>
      </c>
      <c r="J353" s="108">
        <f>SUMIF($C355:$C356,$C355,J355:J356)</f>
        <v>3118.4</v>
      </c>
      <c r="K353" s="108">
        <f>SUMIF($C355:$C356,$C355,K355:K356)</f>
        <v>0</v>
      </c>
      <c r="L353" s="109" t="str">
        <f t="shared" si="30"/>
        <v>-</v>
      </c>
      <c r="M353" s="109">
        <f t="shared" si="31"/>
        <v>0</v>
      </c>
    </row>
    <row r="354" spans="1:13" ht="32.1" customHeight="1">
      <c r="A354" s="144"/>
      <c r="B354" s="144"/>
      <c r="C354" s="129" t="s">
        <v>2</v>
      </c>
      <c r="D354" s="109">
        <f>IF(D352&lt;&gt;0,IFERROR(D353/D352,"-"),"-")</f>
        <v>1</v>
      </c>
      <c r="E354" s="109">
        <f>IF(E352&lt;&gt;0,IFERROR(E353/E352,"-"),"-")</f>
        <v>1</v>
      </c>
      <c r="F354" s="109">
        <f>IF(F352&lt;&gt;0,IFERROR(F353/F352,"-"),"-")</f>
        <v>1</v>
      </c>
      <c r="G354" s="109">
        <f t="shared" si="28"/>
        <v>1</v>
      </c>
      <c r="H354" s="109" t="str">
        <f>IF(H352&lt;&gt;0,IFERROR(H353/H352,"-"),"-")</f>
        <v>-</v>
      </c>
      <c r="I354" s="109" t="str">
        <f t="shared" si="29"/>
        <v>-</v>
      </c>
      <c r="J354" s="109">
        <f>IF(J352&lt;&gt;0,IFERROR(J353/J352,"-"),"-")</f>
        <v>1</v>
      </c>
      <c r="K354" s="109" t="str">
        <f>IF(K352&lt;&gt;0,IFERROR(K353/K352,"-"),"-")</f>
        <v>-</v>
      </c>
      <c r="L354" s="109" t="str">
        <f t="shared" si="30"/>
        <v>-</v>
      </c>
      <c r="M354" s="109" t="str">
        <f t="shared" si="31"/>
        <v>-</v>
      </c>
    </row>
    <row r="355" spans="1:13" ht="32.1" customHeight="1">
      <c r="A355" s="110" t="s">
        <v>202</v>
      </c>
      <c r="B355" s="110" t="s">
        <v>52</v>
      </c>
      <c r="C355" s="129" t="s">
        <v>67</v>
      </c>
      <c r="D355" s="111">
        <v>5000</v>
      </c>
      <c r="E355" s="111">
        <v>10000</v>
      </c>
      <c r="F355" s="111">
        <v>10000</v>
      </c>
      <c r="G355" s="109">
        <f t="shared" si="28"/>
        <v>2</v>
      </c>
      <c r="H355" s="111"/>
      <c r="I355" s="109">
        <f t="shared" si="29"/>
        <v>0</v>
      </c>
      <c r="J355" s="111">
        <v>3118.4</v>
      </c>
      <c r="K355" s="111"/>
      <c r="L355" s="109" t="str">
        <f t="shared" si="30"/>
        <v>-</v>
      </c>
      <c r="M355" s="109">
        <f t="shared" si="31"/>
        <v>0</v>
      </c>
    </row>
    <row r="356" spans="1:13" ht="32.1" customHeight="1">
      <c r="A356" s="110" t="s">
        <v>202</v>
      </c>
      <c r="B356" s="110" t="s">
        <v>52</v>
      </c>
      <c r="C356" s="112" t="s">
        <v>203</v>
      </c>
      <c r="D356" s="111">
        <v>5000</v>
      </c>
      <c r="E356" s="111">
        <v>10000</v>
      </c>
      <c r="F356" s="111">
        <v>10000</v>
      </c>
      <c r="G356" s="109">
        <f t="shared" si="28"/>
        <v>2</v>
      </c>
      <c r="H356" s="111"/>
      <c r="I356" s="109">
        <f t="shared" si="29"/>
        <v>0</v>
      </c>
      <c r="J356" s="111">
        <v>3118.4</v>
      </c>
      <c r="K356" s="111"/>
      <c r="L356" s="109" t="str">
        <f t="shared" si="30"/>
        <v>-</v>
      </c>
      <c r="M356" s="109">
        <f t="shared" si="31"/>
        <v>0</v>
      </c>
    </row>
    <row r="357" spans="1:13" ht="32.1" customHeight="1">
      <c r="A357" s="144" t="s">
        <v>204</v>
      </c>
      <c r="B357" s="144"/>
      <c r="C357" s="129" t="s">
        <v>1</v>
      </c>
      <c r="D357" s="108">
        <f>SUM(D360:D361)-D358</f>
        <v>36.9</v>
      </c>
      <c r="E357" s="108">
        <f>SUM(E360:E361)-E358</f>
        <v>72.7</v>
      </c>
      <c r="F357" s="108">
        <f>SUM(F360:F361)-F358</f>
        <v>0</v>
      </c>
      <c r="G357" s="109">
        <f t="shared" si="28"/>
        <v>0</v>
      </c>
      <c r="H357" s="108">
        <f>SUM(H360:H361)-H358</f>
        <v>0</v>
      </c>
      <c r="I357" s="109" t="str">
        <f t="shared" si="29"/>
        <v>-</v>
      </c>
      <c r="J357" s="108">
        <f>SUM(J360:J361)-J358</f>
        <v>0</v>
      </c>
      <c r="K357" s="108">
        <f>SUM(K360:K361)-K358</f>
        <v>0</v>
      </c>
      <c r="L357" s="109" t="str">
        <f t="shared" si="30"/>
        <v>-</v>
      </c>
      <c r="M357" s="109" t="str">
        <f t="shared" si="31"/>
        <v>-</v>
      </c>
    </row>
    <row r="358" spans="1:13" ht="32.1" customHeight="1">
      <c r="A358" s="144"/>
      <c r="B358" s="144"/>
      <c r="C358" s="129" t="str">
        <f>IF(VALUE(C360)=0,"ВР(ОБ)",IF(VALUE(C360)&gt;540,"ошибка",IF(VALUE(C360)&lt;521,"ошибка",C360&amp;"ОБ")))</f>
        <v>540ОБ</v>
      </c>
      <c r="D358" s="108">
        <f>SUMIF($C360:$C361,$C360,D360:D361)</f>
        <v>36.9</v>
      </c>
      <c r="E358" s="108">
        <f>SUMIF($C360:$C361,$C360,E360:E361)</f>
        <v>72.7</v>
      </c>
      <c r="F358" s="108">
        <f>SUMIF($C360:$C361,$C360,F360:F361)</f>
        <v>72.7</v>
      </c>
      <c r="G358" s="109">
        <f t="shared" si="28"/>
        <v>1.9701897018970191</v>
      </c>
      <c r="H358" s="108">
        <f>SUMIF($C360:$C361,$C360,H360:H361)</f>
        <v>0</v>
      </c>
      <c r="I358" s="109">
        <f t="shared" si="29"/>
        <v>0</v>
      </c>
      <c r="J358" s="108">
        <f>SUMIF($C360:$C361,$C360,J360:J361)</f>
        <v>0</v>
      </c>
      <c r="K358" s="108">
        <f>SUMIF($C360:$C361,$C360,K360:K361)</f>
        <v>0</v>
      </c>
      <c r="L358" s="109" t="str">
        <f t="shared" si="30"/>
        <v>-</v>
      </c>
      <c r="M358" s="109" t="str">
        <f t="shared" si="31"/>
        <v>-</v>
      </c>
    </row>
    <row r="359" spans="1:13" ht="32.1" customHeight="1">
      <c r="A359" s="144"/>
      <c r="B359" s="144"/>
      <c r="C359" s="129" t="s">
        <v>2</v>
      </c>
      <c r="D359" s="109">
        <f>IF(D357&lt;&gt;0,IFERROR(D358/D357,"-"),"-")</f>
        <v>1</v>
      </c>
      <c r="E359" s="109">
        <f>IF(E357&lt;&gt;0,IFERROR(E358/E357,"-"),"-")</f>
        <v>1</v>
      </c>
      <c r="F359" s="109" t="str">
        <f>IF(F357&lt;&gt;0,IFERROR(F358/F357,"-"),"-")</f>
        <v>-</v>
      </c>
      <c r="G359" s="109" t="str">
        <f t="shared" si="28"/>
        <v>-</v>
      </c>
      <c r="H359" s="109" t="str">
        <f>IF(H357&lt;&gt;0,IFERROR(H358/H357,"-"),"-")</f>
        <v>-</v>
      </c>
      <c r="I359" s="109" t="str">
        <f t="shared" si="29"/>
        <v>-</v>
      </c>
      <c r="J359" s="109" t="str">
        <f>IF(J357&lt;&gt;0,IFERROR(J358/J357,"-"),"-")</f>
        <v>-</v>
      </c>
      <c r="K359" s="109" t="str">
        <f>IF(K357&lt;&gt;0,IFERROR(K358/K357,"-"),"-")</f>
        <v>-</v>
      </c>
      <c r="L359" s="109" t="str">
        <f t="shared" si="30"/>
        <v>-</v>
      </c>
      <c r="M359" s="109" t="str">
        <f t="shared" si="31"/>
        <v>-</v>
      </c>
    </row>
    <row r="360" spans="1:13" ht="32.1" customHeight="1">
      <c r="A360" s="110" t="s">
        <v>205</v>
      </c>
      <c r="B360" s="110" t="s">
        <v>206</v>
      </c>
      <c r="C360" s="129" t="s">
        <v>67</v>
      </c>
      <c r="D360" s="111">
        <v>36.9</v>
      </c>
      <c r="E360" s="111">
        <v>72.7</v>
      </c>
      <c r="F360" s="111">
        <v>72.7</v>
      </c>
      <c r="G360" s="109">
        <f t="shared" si="28"/>
        <v>1.9701897018970191</v>
      </c>
      <c r="H360" s="111"/>
      <c r="I360" s="109">
        <f t="shared" si="29"/>
        <v>0</v>
      </c>
      <c r="J360" s="111"/>
      <c r="K360" s="111"/>
      <c r="L360" s="109" t="str">
        <f t="shared" si="30"/>
        <v>-</v>
      </c>
      <c r="M360" s="109" t="str">
        <f t="shared" si="31"/>
        <v>-</v>
      </c>
    </row>
    <row r="361" spans="1:13" ht="32.1" customHeight="1">
      <c r="A361" s="110" t="s">
        <v>205</v>
      </c>
      <c r="B361" s="110" t="s">
        <v>206</v>
      </c>
      <c r="C361" s="112" t="s">
        <v>46</v>
      </c>
      <c r="D361" s="111">
        <v>36.9</v>
      </c>
      <c r="E361" s="111">
        <v>72.7</v>
      </c>
      <c r="F361" s="111"/>
      <c r="G361" s="109">
        <f t="shared" si="28"/>
        <v>0</v>
      </c>
      <c r="H361" s="111"/>
      <c r="I361" s="109" t="str">
        <f t="shared" si="29"/>
        <v>-</v>
      </c>
      <c r="J361" s="111"/>
      <c r="K361" s="111"/>
      <c r="L361" s="109" t="str">
        <f t="shared" si="30"/>
        <v>-</v>
      </c>
      <c r="M361" s="109" t="str">
        <f t="shared" si="31"/>
        <v>-</v>
      </c>
    </row>
    <row r="362" spans="1:13" ht="32.1" customHeight="1">
      <c r="A362" s="144" t="s">
        <v>108</v>
      </c>
      <c r="B362" s="144"/>
      <c r="C362" s="129" t="s">
        <v>1</v>
      </c>
      <c r="D362" s="108">
        <f>SUM(D365:D370)-D363</f>
        <v>10494</v>
      </c>
      <c r="E362" s="108">
        <f>SUM(E365:E370)-E363</f>
        <v>0</v>
      </c>
      <c r="F362" s="108">
        <f>SUM(F365:F370)-F363</f>
        <v>0</v>
      </c>
      <c r="G362" s="109">
        <f t="shared" si="28"/>
        <v>0</v>
      </c>
      <c r="H362" s="108">
        <f>SUM(H365:H370)-H363</f>
        <v>0</v>
      </c>
      <c r="I362" s="109" t="str">
        <f t="shared" si="29"/>
        <v>-</v>
      </c>
      <c r="J362" s="108">
        <f>SUM(J365:J370)-J363</f>
        <v>0</v>
      </c>
      <c r="K362" s="108">
        <f>SUM(K365:K370)-K363</f>
        <v>0</v>
      </c>
      <c r="L362" s="109" t="str">
        <f t="shared" si="30"/>
        <v>-</v>
      </c>
      <c r="M362" s="109" t="str">
        <f t="shared" si="31"/>
        <v>-</v>
      </c>
    </row>
    <row r="363" spans="1:13" ht="32.1" customHeight="1">
      <c r="A363" s="144"/>
      <c r="B363" s="144"/>
      <c r="C363" s="129" t="str">
        <f>IF(VALUE(C365)=0,"ВР(ОБ)",IF(VALUE(C365)&gt;540,"ошибка",IF(VALUE(C365)&lt;521,"ошибка",C365&amp;"ОБ")))</f>
        <v>540ОБ</v>
      </c>
      <c r="D363" s="108">
        <f>SUMIF($C365:$C370,$C365,D365:D370)</f>
        <v>10494</v>
      </c>
      <c r="E363" s="108">
        <f>SUMIF($C365:$C370,$C365,E365:E370)</f>
        <v>0</v>
      </c>
      <c r="F363" s="108">
        <f>SUMIF($C365:$C370,$C365,F365:F370)</f>
        <v>0</v>
      </c>
      <c r="G363" s="109">
        <f t="shared" si="28"/>
        <v>0</v>
      </c>
      <c r="H363" s="108">
        <f>SUMIF($C365:$C370,$C365,H365:H370)</f>
        <v>0</v>
      </c>
      <c r="I363" s="109" t="str">
        <f t="shared" si="29"/>
        <v>-</v>
      </c>
      <c r="J363" s="108">
        <f>SUMIF($C365:$C370,$C365,J365:J370)</f>
        <v>0</v>
      </c>
      <c r="K363" s="108">
        <f>SUMIF($C365:$C370,$C365,K365:K370)</f>
        <v>0</v>
      </c>
      <c r="L363" s="109" t="str">
        <f t="shared" si="30"/>
        <v>-</v>
      </c>
      <c r="M363" s="109" t="str">
        <f t="shared" si="31"/>
        <v>-</v>
      </c>
    </row>
    <row r="364" spans="1:13" ht="32.1" customHeight="1">
      <c r="A364" s="144"/>
      <c r="B364" s="144"/>
      <c r="C364" s="129" t="s">
        <v>2</v>
      </c>
      <c r="D364" s="109">
        <f>IF(D362&lt;&gt;0,IFERROR(D363/D362,"-"),"-")</f>
        <v>1</v>
      </c>
      <c r="E364" s="109" t="str">
        <f>IF(E362&lt;&gt;0,IFERROR(E363/E362,"-"),"-")</f>
        <v>-</v>
      </c>
      <c r="F364" s="109" t="str">
        <f>IF(F362&lt;&gt;0,IFERROR(F363/F362,"-"),"-")</f>
        <v>-</v>
      </c>
      <c r="G364" s="109" t="str">
        <f t="shared" si="28"/>
        <v>-</v>
      </c>
      <c r="H364" s="109" t="str">
        <f>IF(H362&lt;&gt;0,IFERROR(H363/H362,"-"),"-")</f>
        <v>-</v>
      </c>
      <c r="I364" s="109" t="str">
        <f t="shared" si="29"/>
        <v>-</v>
      </c>
      <c r="J364" s="109" t="str">
        <f>IF(J362&lt;&gt;0,IFERROR(J363/J362,"-"),"-")</f>
        <v>-</v>
      </c>
      <c r="K364" s="109" t="str">
        <f>IF(K362&lt;&gt;0,IFERROR(K363/K362,"-"),"-")</f>
        <v>-</v>
      </c>
      <c r="L364" s="109" t="str">
        <f t="shared" si="30"/>
        <v>-</v>
      </c>
      <c r="M364" s="109" t="str">
        <f t="shared" si="31"/>
        <v>-</v>
      </c>
    </row>
    <row r="365" spans="1:13" ht="32.1" customHeight="1">
      <c r="A365" s="110" t="s">
        <v>66</v>
      </c>
      <c r="B365" s="110" t="s">
        <v>207</v>
      </c>
      <c r="C365" s="129" t="s">
        <v>67</v>
      </c>
      <c r="D365" s="111">
        <v>10494</v>
      </c>
      <c r="E365" s="111"/>
      <c r="F365" s="111"/>
      <c r="G365" s="109">
        <f t="shared" si="28"/>
        <v>0</v>
      </c>
      <c r="H365" s="111"/>
      <c r="I365" s="109" t="str">
        <f t="shared" si="29"/>
        <v>-</v>
      </c>
      <c r="J365" s="111"/>
      <c r="K365" s="111"/>
      <c r="L365" s="109" t="str">
        <f t="shared" si="30"/>
        <v>-</v>
      </c>
      <c r="M365" s="109" t="str">
        <f t="shared" si="31"/>
        <v>-</v>
      </c>
    </row>
    <row r="366" spans="1:13" ht="32.1" customHeight="1">
      <c r="A366" s="110" t="s">
        <v>208</v>
      </c>
      <c r="B366" s="110" t="s">
        <v>209</v>
      </c>
      <c r="C366" s="112" t="s">
        <v>210</v>
      </c>
      <c r="D366" s="111">
        <v>3040</v>
      </c>
      <c r="E366" s="111"/>
      <c r="F366" s="111"/>
      <c r="G366" s="109">
        <f t="shared" si="28"/>
        <v>0</v>
      </c>
      <c r="H366" s="111"/>
      <c r="I366" s="109" t="str">
        <f t="shared" si="29"/>
        <v>-</v>
      </c>
      <c r="J366" s="111"/>
      <c r="K366" s="111"/>
      <c r="L366" s="109" t="str">
        <f t="shared" si="30"/>
        <v>-</v>
      </c>
      <c r="M366" s="109" t="str">
        <f t="shared" si="31"/>
        <v>-</v>
      </c>
    </row>
    <row r="367" spans="1:13" ht="32.1" customHeight="1">
      <c r="A367" s="110" t="s">
        <v>208</v>
      </c>
      <c r="B367" s="110" t="s">
        <v>44</v>
      </c>
      <c r="C367" s="112" t="s">
        <v>41</v>
      </c>
      <c r="D367" s="111">
        <v>3500</v>
      </c>
      <c r="E367" s="111"/>
      <c r="F367" s="111"/>
      <c r="G367" s="109">
        <f t="shared" si="28"/>
        <v>0</v>
      </c>
      <c r="H367" s="111"/>
      <c r="I367" s="109" t="str">
        <f t="shared" si="29"/>
        <v>-</v>
      </c>
      <c r="J367" s="111"/>
      <c r="K367" s="111"/>
      <c r="L367" s="109" t="str">
        <f t="shared" si="30"/>
        <v>-</v>
      </c>
      <c r="M367" s="109" t="str">
        <f t="shared" si="31"/>
        <v>-</v>
      </c>
    </row>
    <row r="368" spans="1:13" ht="32.1" customHeight="1">
      <c r="A368" s="110" t="s">
        <v>208</v>
      </c>
      <c r="B368" s="110" t="s">
        <v>44</v>
      </c>
      <c r="C368" s="112" t="s">
        <v>46</v>
      </c>
      <c r="D368" s="111">
        <v>1000</v>
      </c>
      <c r="E368" s="111"/>
      <c r="F368" s="111"/>
      <c r="G368" s="109">
        <f t="shared" si="28"/>
        <v>0</v>
      </c>
      <c r="H368" s="111"/>
      <c r="I368" s="109" t="str">
        <f t="shared" si="29"/>
        <v>-</v>
      </c>
      <c r="J368" s="111"/>
      <c r="K368" s="111"/>
      <c r="L368" s="109" t="str">
        <f t="shared" si="30"/>
        <v>-</v>
      </c>
      <c r="M368" s="109" t="str">
        <f t="shared" si="31"/>
        <v>-</v>
      </c>
    </row>
    <row r="369" spans="1:13" ht="32.1" customHeight="1">
      <c r="A369" s="110" t="s">
        <v>208</v>
      </c>
      <c r="B369" s="110" t="s">
        <v>63</v>
      </c>
      <c r="C369" s="112" t="s">
        <v>41</v>
      </c>
      <c r="D369" s="111">
        <v>1810.2</v>
      </c>
      <c r="E369" s="111"/>
      <c r="F369" s="111"/>
      <c r="G369" s="109">
        <f t="shared" si="28"/>
        <v>0</v>
      </c>
      <c r="H369" s="111"/>
      <c r="I369" s="109" t="str">
        <f t="shared" si="29"/>
        <v>-</v>
      </c>
      <c r="J369" s="111"/>
      <c r="K369" s="111"/>
      <c r="L369" s="109" t="str">
        <f t="shared" si="30"/>
        <v>-</v>
      </c>
      <c r="M369" s="109" t="str">
        <f t="shared" si="31"/>
        <v>-</v>
      </c>
    </row>
    <row r="370" spans="1:13" ht="32.1" customHeight="1">
      <c r="A370" s="110" t="s">
        <v>208</v>
      </c>
      <c r="B370" s="110" t="s">
        <v>37</v>
      </c>
      <c r="C370" s="112" t="s">
        <v>41</v>
      </c>
      <c r="D370" s="111">
        <v>1143.8</v>
      </c>
      <c r="E370" s="111"/>
      <c r="F370" s="111"/>
      <c r="G370" s="109">
        <f t="shared" si="28"/>
        <v>0</v>
      </c>
      <c r="H370" s="111"/>
      <c r="I370" s="109" t="str">
        <f t="shared" si="29"/>
        <v>-</v>
      </c>
      <c r="J370" s="111"/>
      <c r="K370" s="111"/>
      <c r="L370" s="109" t="str">
        <f t="shared" si="30"/>
        <v>-</v>
      </c>
      <c r="M370" s="109" t="str">
        <f t="shared" si="31"/>
        <v>-</v>
      </c>
    </row>
    <row r="371" spans="1:13" ht="32.1" customHeight="1">
      <c r="A371" s="144" t="s">
        <v>211</v>
      </c>
      <c r="B371" s="144"/>
      <c r="C371" s="129" t="s">
        <v>1</v>
      </c>
      <c r="D371" s="108">
        <f>SUM(D374:D375)-D372</f>
        <v>762.1</v>
      </c>
      <c r="E371" s="108">
        <f>SUM(E374:E375)-E372</f>
        <v>0</v>
      </c>
      <c r="F371" s="108">
        <f>SUM(F374:F375)-F372</f>
        <v>0</v>
      </c>
      <c r="G371" s="109">
        <f t="shared" si="28"/>
        <v>0</v>
      </c>
      <c r="H371" s="108">
        <f>SUM(H374:H375)-H372</f>
        <v>0</v>
      </c>
      <c r="I371" s="109" t="str">
        <f t="shared" si="29"/>
        <v>-</v>
      </c>
      <c r="J371" s="108">
        <f>SUM(J374:J375)-J372</f>
        <v>0</v>
      </c>
      <c r="K371" s="108">
        <f>SUM(K374:K375)-K372</f>
        <v>0</v>
      </c>
      <c r="L371" s="109" t="str">
        <f t="shared" si="30"/>
        <v>-</v>
      </c>
      <c r="M371" s="109" t="str">
        <f t="shared" si="31"/>
        <v>-</v>
      </c>
    </row>
    <row r="372" spans="1:13" ht="32.1" customHeight="1">
      <c r="A372" s="144"/>
      <c r="B372" s="144"/>
      <c r="C372" s="129" t="str">
        <f>IF(VALUE(C374)=0,"ВР(ОБ)",IF(VALUE(C374)&gt;540,"ошибка",IF(VALUE(C374)&lt;521,"ошибка",C374&amp;"ОБ")))</f>
        <v>540ОБ</v>
      </c>
      <c r="D372" s="108">
        <f>SUMIF($C374:$C375,$C374,D374:D375)</f>
        <v>762.1</v>
      </c>
      <c r="E372" s="108">
        <f>SUMIF($C374:$C375,$C374,E374:E375)</f>
        <v>0</v>
      </c>
      <c r="F372" s="108">
        <f>SUMIF($C374:$C375,$C374,F374:F375)</f>
        <v>0</v>
      </c>
      <c r="G372" s="109">
        <f t="shared" si="28"/>
        <v>0</v>
      </c>
      <c r="H372" s="108">
        <f>SUMIF($C374:$C375,$C374,H374:H375)</f>
        <v>0</v>
      </c>
      <c r="I372" s="109" t="str">
        <f t="shared" si="29"/>
        <v>-</v>
      </c>
      <c r="J372" s="108">
        <f>SUMIF($C374:$C375,$C374,J374:J375)</f>
        <v>0</v>
      </c>
      <c r="K372" s="108">
        <f>SUMIF($C374:$C375,$C374,K374:K375)</f>
        <v>0</v>
      </c>
      <c r="L372" s="109" t="str">
        <f t="shared" si="30"/>
        <v>-</v>
      </c>
      <c r="M372" s="109" t="str">
        <f t="shared" si="31"/>
        <v>-</v>
      </c>
    </row>
    <row r="373" spans="1:13" ht="32.1" customHeight="1">
      <c r="A373" s="144"/>
      <c r="B373" s="144"/>
      <c r="C373" s="129" t="s">
        <v>2</v>
      </c>
      <c r="D373" s="109">
        <f>IF(D371&lt;&gt;0,IFERROR(D372/D371,"-"),"-")</f>
        <v>1</v>
      </c>
      <c r="E373" s="109" t="str">
        <f>IF(E371&lt;&gt;0,IFERROR(E372/E371,"-"),"-")</f>
        <v>-</v>
      </c>
      <c r="F373" s="109" t="str">
        <f>IF(F371&lt;&gt;0,IFERROR(F372/F371,"-"),"-")</f>
        <v>-</v>
      </c>
      <c r="G373" s="109" t="str">
        <f t="shared" si="28"/>
        <v>-</v>
      </c>
      <c r="H373" s="109" t="str">
        <f>IF(H371&lt;&gt;0,IFERROR(H372/H371,"-"),"-")</f>
        <v>-</v>
      </c>
      <c r="I373" s="109" t="str">
        <f t="shared" si="29"/>
        <v>-</v>
      </c>
      <c r="J373" s="109" t="str">
        <f>IF(J371&lt;&gt;0,IFERROR(J372/J371,"-"),"-")</f>
        <v>-</v>
      </c>
      <c r="K373" s="109" t="str">
        <f>IF(K371&lt;&gt;0,IFERROR(K372/K371,"-"),"-")</f>
        <v>-</v>
      </c>
      <c r="L373" s="109" t="str">
        <f t="shared" si="30"/>
        <v>-</v>
      </c>
      <c r="M373" s="109" t="str">
        <f t="shared" si="31"/>
        <v>-</v>
      </c>
    </row>
    <row r="374" spans="1:13" ht="32.1" customHeight="1">
      <c r="A374" s="110" t="s">
        <v>212</v>
      </c>
      <c r="B374" s="110" t="s">
        <v>37</v>
      </c>
      <c r="C374" s="129" t="s">
        <v>67</v>
      </c>
      <c r="D374" s="111">
        <v>762.1</v>
      </c>
      <c r="E374" s="111"/>
      <c r="F374" s="111"/>
      <c r="G374" s="109">
        <f t="shared" si="28"/>
        <v>0</v>
      </c>
      <c r="H374" s="111"/>
      <c r="I374" s="109" t="str">
        <f t="shared" si="29"/>
        <v>-</v>
      </c>
      <c r="J374" s="111"/>
      <c r="K374" s="111"/>
      <c r="L374" s="109" t="str">
        <f t="shared" si="30"/>
        <v>-</v>
      </c>
      <c r="M374" s="109" t="str">
        <f t="shared" si="31"/>
        <v>-</v>
      </c>
    </row>
    <row r="375" spans="1:13" ht="32.1" customHeight="1">
      <c r="A375" s="110" t="s">
        <v>212</v>
      </c>
      <c r="B375" s="110" t="s">
        <v>37</v>
      </c>
      <c r="C375" s="112" t="s">
        <v>40</v>
      </c>
      <c r="D375" s="111">
        <v>762.1</v>
      </c>
      <c r="E375" s="111"/>
      <c r="F375" s="111"/>
      <c r="G375" s="109">
        <f t="shared" si="28"/>
        <v>0</v>
      </c>
      <c r="H375" s="111"/>
      <c r="I375" s="109" t="str">
        <f t="shared" si="29"/>
        <v>-</v>
      </c>
      <c r="J375" s="111"/>
      <c r="K375" s="111"/>
      <c r="L375" s="109" t="str">
        <f t="shared" si="30"/>
        <v>-</v>
      </c>
      <c r="M375" s="109" t="str">
        <f t="shared" si="31"/>
        <v>-</v>
      </c>
    </row>
    <row r="376" spans="1:13" ht="32.1" customHeight="1">
      <c r="A376" s="144" t="s">
        <v>213</v>
      </c>
      <c r="B376" s="144"/>
      <c r="C376" s="129" t="s">
        <v>1</v>
      </c>
      <c r="D376" s="108">
        <f>SUM(D379:D382)-D377</f>
        <v>1064.3</v>
      </c>
      <c r="E376" s="108">
        <f>SUM(E379:E382)-E377</f>
        <v>6715.5</v>
      </c>
      <c r="F376" s="108">
        <f>SUM(F379:F382)-F377</f>
        <v>6715.5</v>
      </c>
      <c r="G376" s="109">
        <f t="shared" si="28"/>
        <v>6.3097810767640707</v>
      </c>
      <c r="H376" s="108">
        <f>SUM(H379:H382)-H377</f>
        <v>3603.8</v>
      </c>
      <c r="I376" s="109">
        <f t="shared" si="29"/>
        <v>0.53663911845730028</v>
      </c>
      <c r="J376" s="108">
        <f>SUM(J379:J382)-J377</f>
        <v>2450</v>
      </c>
      <c r="K376" s="108">
        <f>SUM(K379:K382)-K377</f>
        <v>1741.4</v>
      </c>
      <c r="L376" s="109">
        <f t="shared" si="30"/>
        <v>0.48321216493701091</v>
      </c>
      <c r="M376" s="109">
        <f t="shared" si="31"/>
        <v>0.7107755102040817</v>
      </c>
    </row>
    <row r="377" spans="1:13" ht="32.1" customHeight="1">
      <c r="A377" s="144"/>
      <c r="B377" s="144"/>
      <c r="C377" s="129" t="str">
        <f>IF(VALUE(C379)=0,"ВР(ОБ)",IF(VALUE(C379)&gt;540,"ошибка",IF(VALUE(C379)&lt;521,"ошибка",C379&amp;"ОБ")))</f>
        <v>521ОБ</v>
      </c>
      <c r="D377" s="108">
        <f>SUMIF($C379:$C382,$C379,D379:D382)</f>
        <v>542.79999999999995</v>
      </c>
      <c r="E377" s="108">
        <f>SUMIF($C379:$C382,$C379,E379:E382)</f>
        <v>5938.9</v>
      </c>
      <c r="F377" s="108">
        <f>SUMIF($C379:$C382,$C379,F379:F382)</f>
        <v>5938.9</v>
      </c>
      <c r="G377" s="109">
        <f t="shared" si="28"/>
        <v>10.941230655858512</v>
      </c>
      <c r="H377" s="108">
        <f>SUMIF($C379:$C382,$C379,H379:H382)</f>
        <v>2883</v>
      </c>
      <c r="I377" s="109">
        <f t="shared" si="29"/>
        <v>0.48544343228544007</v>
      </c>
      <c r="J377" s="108">
        <f>SUMIF($C379:$C382,$C379,J379:J382)</f>
        <v>2166.6999999999998</v>
      </c>
      <c r="K377" s="108">
        <f>SUMIF($C379:$C382,$C379,K379:K382)</f>
        <v>1393.1</v>
      </c>
      <c r="L377" s="109">
        <f t="shared" si="30"/>
        <v>0.48321193201526186</v>
      </c>
      <c r="M377" s="109">
        <f t="shared" si="31"/>
        <v>0.64295933908709102</v>
      </c>
    </row>
    <row r="378" spans="1:13" ht="32.1" customHeight="1">
      <c r="A378" s="144"/>
      <c r="B378" s="144"/>
      <c r="C378" s="129" t="s">
        <v>2</v>
      </c>
      <c r="D378" s="109">
        <f>IF(D376&lt;&gt;0,IFERROR(D377/D376,"-"),"-")</f>
        <v>0.51000657709292485</v>
      </c>
      <c r="E378" s="109">
        <f>IF(E376&lt;&gt;0,IFERROR(E377/E376,"-"),"-")</f>
        <v>0.88435708435708427</v>
      </c>
      <c r="F378" s="109">
        <f>IF(F376&lt;&gt;0,IFERROR(F377/F376,"-"),"-")</f>
        <v>0.88435708435708427</v>
      </c>
      <c r="G378" s="109">
        <f t="shared" si="28"/>
        <v>1.7340111364798174</v>
      </c>
      <c r="H378" s="109">
        <f>IF(H376&lt;&gt;0,IFERROR(H377/H376,"-"),"-")</f>
        <v>0.79998890060491701</v>
      </c>
      <c r="I378" s="109">
        <f t="shared" si="29"/>
        <v>0.90459941437173896</v>
      </c>
      <c r="J378" s="109">
        <f>IF(J376&lt;&gt;0,IFERROR(J377/J376,"-"),"-")</f>
        <v>0.88436734693877539</v>
      </c>
      <c r="K378" s="109">
        <f>IF(K376&lt;&gt;0,IFERROR(K377/K376,"-"),"-")</f>
        <v>0.79998851498794066</v>
      </c>
      <c r="L378" s="109">
        <f t="shared" si="30"/>
        <v>0.99999951797209174</v>
      </c>
      <c r="M378" s="109">
        <f t="shared" si="31"/>
        <v>0.90458848097127198</v>
      </c>
    </row>
    <row r="379" spans="1:13" ht="32.1" customHeight="1">
      <c r="A379" s="110" t="s">
        <v>188</v>
      </c>
      <c r="B379" s="110" t="s">
        <v>37</v>
      </c>
      <c r="C379" s="129" t="s">
        <v>38</v>
      </c>
      <c r="D379" s="111">
        <v>542.79999999999995</v>
      </c>
      <c r="E379" s="111">
        <v>5938.9</v>
      </c>
      <c r="F379" s="111">
        <v>5938.9</v>
      </c>
      <c r="G379" s="109">
        <f t="shared" si="28"/>
        <v>10.941230655858512</v>
      </c>
      <c r="H379" s="111">
        <v>2883</v>
      </c>
      <c r="I379" s="109">
        <f t="shared" si="29"/>
        <v>0.48544343228544007</v>
      </c>
      <c r="J379" s="111">
        <v>2166.6999999999998</v>
      </c>
      <c r="K379" s="111">
        <v>1393.1</v>
      </c>
      <c r="L379" s="109">
        <f t="shared" si="30"/>
        <v>0.48321193201526186</v>
      </c>
      <c r="M379" s="109">
        <f t="shared" si="31"/>
        <v>0.64295933908709102</v>
      </c>
    </row>
    <row r="380" spans="1:13" ht="32.1" customHeight="1">
      <c r="A380" s="110" t="s">
        <v>189</v>
      </c>
      <c r="B380" s="110" t="s">
        <v>37</v>
      </c>
      <c r="C380" s="112" t="s">
        <v>46</v>
      </c>
      <c r="D380" s="111"/>
      <c r="E380" s="111"/>
      <c r="F380" s="111"/>
      <c r="G380" s="109" t="str">
        <f t="shared" si="28"/>
        <v>-</v>
      </c>
      <c r="H380" s="111"/>
      <c r="I380" s="109" t="str">
        <f t="shared" si="29"/>
        <v>-</v>
      </c>
      <c r="J380" s="111"/>
      <c r="K380" s="111"/>
      <c r="L380" s="109" t="str">
        <f t="shared" si="30"/>
        <v>-</v>
      </c>
      <c r="M380" s="109" t="str">
        <f t="shared" si="31"/>
        <v>-</v>
      </c>
    </row>
    <row r="381" spans="1:13" ht="32.1" customHeight="1">
      <c r="A381" s="110" t="s">
        <v>189</v>
      </c>
      <c r="B381" s="110" t="s">
        <v>37</v>
      </c>
      <c r="C381" s="112" t="s">
        <v>77</v>
      </c>
      <c r="D381" s="111">
        <v>1064.3</v>
      </c>
      <c r="E381" s="111">
        <v>1369.4</v>
      </c>
      <c r="F381" s="111">
        <v>1369.4</v>
      </c>
      <c r="G381" s="109">
        <f t="shared" si="28"/>
        <v>1.2866672930564691</v>
      </c>
      <c r="H381" s="111"/>
      <c r="I381" s="109">
        <f t="shared" si="29"/>
        <v>0</v>
      </c>
      <c r="J381" s="111"/>
      <c r="K381" s="111"/>
      <c r="L381" s="109" t="str">
        <f t="shared" si="30"/>
        <v>-</v>
      </c>
      <c r="M381" s="109" t="str">
        <f t="shared" si="31"/>
        <v>-</v>
      </c>
    </row>
    <row r="382" spans="1:13" ht="32.1" customHeight="1">
      <c r="A382" s="110" t="s">
        <v>189</v>
      </c>
      <c r="B382" s="110" t="s">
        <v>37</v>
      </c>
      <c r="C382" s="112" t="s">
        <v>40</v>
      </c>
      <c r="D382" s="111"/>
      <c r="E382" s="111">
        <v>5346.1</v>
      </c>
      <c r="F382" s="111">
        <v>5346.1</v>
      </c>
      <c r="G382" s="109" t="str">
        <f t="shared" si="28"/>
        <v>-</v>
      </c>
      <c r="H382" s="111">
        <v>3603.8</v>
      </c>
      <c r="I382" s="109">
        <f t="shared" si="29"/>
        <v>0.67409887581601535</v>
      </c>
      <c r="J382" s="111">
        <v>2450</v>
      </c>
      <c r="K382" s="111">
        <v>1741.4</v>
      </c>
      <c r="L382" s="109">
        <f t="shared" si="30"/>
        <v>0.48321216493701091</v>
      </c>
      <c r="M382" s="109">
        <f t="shared" si="31"/>
        <v>0.7107755102040817</v>
      </c>
    </row>
    <row r="383" spans="1:13" ht="32.1" customHeight="1">
      <c r="A383" s="144" t="s">
        <v>214</v>
      </c>
      <c r="B383" s="144"/>
      <c r="C383" s="129" t="s">
        <v>1</v>
      </c>
      <c r="D383" s="108">
        <f>SUM(D386:D388)-D384</f>
        <v>0</v>
      </c>
      <c r="E383" s="108">
        <f>SUM(E386:E388)-E384</f>
        <v>0</v>
      </c>
      <c r="F383" s="108">
        <f>SUM(F386:F388)-F384</f>
        <v>0</v>
      </c>
      <c r="G383" s="109" t="str">
        <f t="shared" si="28"/>
        <v>-</v>
      </c>
      <c r="H383" s="108">
        <f>SUM(H386:H388)-H384</f>
        <v>1000</v>
      </c>
      <c r="I383" s="109" t="str">
        <f t="shared" si="29"/>
        <v>-</v>
      </c>
      <c r="J383" s="108">
        <f>SUM(J386:J388)-J384</f>
        <v>0</v>
      </c>
      <c r="K383" s="108">
        <f>SUM(K386:K388)-K384</f>
        <v>198.89999999999998</v>
      </c>
      <c r="L383" s="109">
        <f t="shared" si="30"/>
        <v>0.19889999999999997</v>
      </c>
      <c r="M383" s="109" t="str">
        <f t="shared" si="31"/>
        <v>-</v>
      </c>
    </row>
    <row r="384" spans="1:13" ht="32.1" customHeight="1">
      <c r="A384" s="144"/>
      <c r="B384" s="144"/>
      <c r="C384" s="129" t="str">
        <f>IF(VALUE(C386)=0,"ВР(ОБ)",IF(VALUE(C386)&gt;540,"ошибка",IF(VALUE(C386)&lt;521,"ошибка",C386&amp;"ОБ")))</f>
        <v>530ОБ</v>
      </c>
      <c r="D384" s="108">
        <f>SUMIF($C386:$C388,$C386,D386:D388)</f>
        <v>0</v>
      </c>
      <c r="E384" s="108">
        <f>SUMIF($C386:$C388,$C386,E386:E388)</f>
        <v>0</v>
      </c>
      <c r="F384" s="108">
        <f>SUMIF($C386:$C388,$C386,F386:F388)</f>
        <v>0</v>
      </c>
      <c r="G384" s="109" t="str">
        <f t="shared" si="28"/>
        <v>-</v>
      </c>
      <c r="H384" s="108">
        <f>SUMIF($C386:$C388,$C386,H386:H388)</f>
        <v>1000</v>
      </c>
      <c r="I384" s="109" t="str">
        <f t="shared" si="29"/>
        <v>-</v>
      </c>
      <c r="J384" s="108">
        <f>SUMIF($C386:$C388,$C386,J386:J388)</f>
        <v>0</v>
      </c>
      <c r="K384" s="108">
        <f>SUMIF($C386:$C388,$C386,K386:K388)</f>
        <v>199</v>
      </c>
      <c r="L384" s="109">
        <f t="shared" si="30"/>
        <v>0.19900000000000001</v>
      </c>
      <c r="M384" s="109" t="str">
        <f t="shared" si="31"/>
        <v>-</v>
      </c>
    </row>
    <row r="385" spans="1:13" ht="32.1" customHeight="1">
      <c r="A385" s="144"/>
      <c r="B385" s="144"/>
      <c r="C385" s="129" t="s">
        <v>2</v>
      </c>
      <c r="D385" s="109" t="str">
        <f>IF(D383&lt;&gt;0,IFERROR(D384/D383,"-"),"-")</f>
        <v>-</v>
      </c>
      <c r="E385" s="109" t="str">
        <f>IF(E383&lt;&gt;0,IFERROR(E384/E383,"-"),"-")</f>
        <v>-</v>
      </c>
      <c r="F385" s="109" t="str">
        <f>IF(F383&lt;&gt;0,IFERROR(F384/F383,"-"),"-")</f>
        <v>-</v>
      </c>
      <c r="G385" s="109" t="str">
        <f t="shared" si="28"/>
        <v>-</v>
      </c>
      <c r="H385" s="109">
        <f>IF(H383&lt;&gt;0,IFERROR(H384/H383,"-"),"-")</f>
        <v>1</v>
      </c>
      <c r="I385" s="109" t="str">
        <f t="shared" si="29"/>
        <v>-</v>
      </c>
      <c r="J385" s="109" t="str">
        <f>IF(J383&lt;&gt;0,IFERROR(J384/J383,"-"),"-")</f>
        <v>-</v>
      </c>
      <c r="K385" s="109">
        <f>IF(K383&lt;&gt;0,IFERROR(K384/K383,"-"),"-")</f>
        <v>1.0005027652086478</v>
      </c>
      <c r="L385" s="109">
        <f t="shared" si="30"/>
        <v>1.0005027652086478</v>
      </c>
      <c r="M385" s="109" t="str">
        <f t="shared" si="31"/>
        <v>-</v>
      </c>
    </row>
    <row r="386" spans="1:13" ht="32.1" customHeight="1">
      <c r="A386" s="110" t="s">
        <v>215</v>
      </c>
      <c r="B386" s="110" t="s">
        <v>216</v>
      </c>
      <c r="C386" s="129" t="s">
        <v>143</v>
      </c>
      <c r="D386" s="111"/>
      <c r="E386" s="111"/>
      <c r="F386" s="111"/>
      <c r="G386" s="109" t="str">
        <f t="shared" si="28"/>
        <v>-</v>
      </c>
      <c r="H386" s="111">
        <v>1000</v>
      </c>
      <c r="I386" s="109" t="str">
        <f t="shared" si="29"/>
        <v>-</v>
      </c>
      <c r="J386" s="111"/>
      <c r="K386" s="111">
        <v>199</v>
      </c>
      <c r="L386" s="109">
        <f t="shared" si="30"/>
        <v>0.19900000000000001</v>
      </c>
      <c r="M386" s="109" t="str">
        <f t="shared" si="31"/>
        <v>-</v>
      </c>
    </row>
    <row r="387" spans="1:13" ht="32.1" customHeight="1">
      <c r="A387" s="110" t="s">
        <v>215</v>
      </c>
      <c r="B387" s="110" t="s">
        <v>216</v>
      </c>
      <c r="C387" s="112" t="s">
        <v>144</v>
      </c>
      <c r="D387" s="111"/>
      <c r="E387" s="111"/>
      <c r="F387" s="111"/>
      <c r="G387" s="109" t="str">
        <f t="shared" si="28"/>
        <v>-</v>
      </c>
      <c r="H387" s="111">
        <v>770</v>
      </c>
      <c r="I387" s="109" t="str">
        <f t="shared" si="29"/>
        <v>-</v>
      </c>
      <c r="J387" s="111"/>
      <c r="K387" s="111">
        <v>156.9</v>
      </c>
      <c r="L387" s="109">
        <f t="shared" si="30"/>
        <v>0.20376623376623376</v>
      </c>
      <c r="M387" s="109" t="str">
        <f t="shared" si="31"/>
        <v>-</v>
      </c>
    </row>
    <row r="388" spans="1:13" ht="32.1" customHeight="1">
      <c r="A388" s="110" t="s">
        <v>215</v>
      </c>
      <c r="B388" s="110" t="s">
        <v>216</v>
      </c>
      <c r="C388" s="112" t="s">
        <v>145</v>
      </c>
      <c r="D388" s="111"/>
      <c r="E388" s="111"/>
      <c r="F388" s="111"/>
      <c r="G388" s="109" t="str">
        <f t="shared" si="28"/>
        <v>-</v>
      </c>
      <c r="H388" s="111">
        <v>230</v>
      </c>
      <c r="I388" s="109" t="str">
        <f t="shared" si="29"/>
        <v>-</v>
      </c>
      <c r="J388" s="111"/>
      <c r="K388" s="111">
        <v>42</v>
      </c>
      <c r="L388" s="109">
        <f t="shared" si="30"/>
        <v>0.18260869565217391</v>
      </c>
      <c r="M388" s="109" t="str">
        <f t="shared" si="31"/>
        <v>-</v>
      </c>
    </row>
    <row r="389" spans="1:13" ht="32.1" customHeight="1">
      <c r="A389" s="144" t="s">
        <v>61</v>
      </c>
      <c r="B389" s="144"/>
      <c r="C389" s="129" t="s">
        <v>1</v>
      </c>
      <c r="D389" s="108">
        <f>SUM(D392:D393)-D390</f>
        <v>0</v>
      </c>
      <c r="E389" s="108">
        <f>SUM(E392:E393)-E390</f>
        <v>0</v>
      </c>
      <c r="F389" s="108">
        <f>SUM(F392:F393)-F390</f>
        <v>0</v>
      </c>
      <c r="G389" s="109" t="str">
        <f t="shared" si="28"/>
        <v>-</v>
      </c>
      <c r="H389" s="108">
        <f>SUM(H392:H393)-H390</f>
        <v>0</v>
      </c>
      <c r="I389" s="109" t="str">
        <f t="shared" si="29"/>
        <v>-</v>
      </c>
      <c r="J389" s="108">
        <f>SUM(J392:J393)-J390</f>
        <v>0</v>
      </c>
      <c r="K389" s="108">
        <f>SUM(K392:K393)-K390</f>
        <v>0</v>
      </c>
      <c r="L389" s="109" t="str">
        <f t="shared" si="30"/>
        <v>-</v>
      </c>
      <c r="M389" s="109" t="str">
        <f t="shared" si="31"/>
        <v>-</v>
      </c>
    </row>
    <row r="390" spans="1:13" ht="32.1" customHeight="1">
      <c r="A390" s="144"/>
      <c r="B390" s="144"/>
      <c r="C390" s="129" t="str">
        <f>IF(VALUE(C392)=0,"ВР(ОБ)",IF(VALUE(C392)&gt;540,"ошибка",IF(VALUE(C392)&lt;521,"ошибка",C392&amp;"ОБ")))</f>
        <v>521ОБ</v>
      </c>
      <c r="D390" s="108">
        <f>SUMIF($C392:$C393,$C392,D392:D393)</f>
        <v>0</v>
      </c>
      <c r="E390" s="108">
        <f>SUMIF($C392:$C393,$C392,E392:E393)</f>
        <v>0</v>
      </c>
      <c r="F390" s="108">
        <f>SUMIF($C392:$C393,$C392,F392:F393)</f>
        <v>0</v>
      </c>
      <c r="G390" s="109" t="str">
        <f t="shared" si="28"/>
        <v>-</v>
      </c>
      <c r="H390" s="108">
        <f>SUMIF($C392:$C393,$C392,H392:H393)</f>
        <v>0</v>
      </c>
      <c r="I390" s="109" t="str">
        <f t="shared" si="29"/>
        <v>-</v>
      </c>
      <c r="J390" s="108">
        <f>SUMIF($C392:$C393,$C392,J392:J393)</f>
        <v>0</v>
      </c>
      <c r="K390" s="108">
        <f>SUMIF($C392:$C393,$C392,K392:K393)</f>
        <v>0</v>
      </c>
      <c r="L390" s="109" t="str">
        <f t="shared" si="30"/>
        <v>-</v>
      </c>
      <c r="M390" s="109" t="str">
        <f t="shared" si="31"/>
        <v>-</v>
      </c>
    </row>
    <row r="391" spans="1:13" ht="32.1" customHeight="1">
      <c r="A391" s="144"/>
      <c r="B391" s="144"/>
      <c r="C391" s="129" t="s">
        <v>2</v>
      </c>
      <c r="D391" s="109" t="str">
        <f>IF(D389&lt;&gt;0,IFERROR(D390/D389,"-"),"-")</f>
        <v>-</v>
      </c>
      <c r="E391" s="109" t="str">
        <f>IF(E389&lt;&gt;0,IFERROR(E390/E389,"-"),"-")</f>
        <v>-</v>
      </c>
      <c r="F391" s="109" t="str">
        <f>IF(F389&lt;&gt;0,IFERROR(F390/F389,"-"),"-")</f>
        <v>-</v>
      </c>
      <c r="G391" s="109" t="str">
        <f t="shared" si="28"/>
        <v>-</v>
      </c>
      <c r="H391" s="109" t="str">
        <f>IF(H389&lt;&gt;0,IFERROR(H390/H389,"-"),"-")</f>
        <v>-</v>
      </c>
      <c r="I391" s="109" t="str">
        <f t="shared" si="29"/>
        <v>-</v>
      </c>
      <c r="J391" s="109" t="str">
        <f>IF(J389&lt;&gt;0,IFERROR(J390/J389,"-"),"-")</f>
        <v>-</v>
      </c>
      <c r="K391" s="109" t="str">
        <f>IF(K389&lt;&gt;0,IFERROR(K390/K389,"-"),"-")</f>
        <v>-</v>
      </c>
      <c r="L391" s="109" t="str">
        <f t="shared" si="30"/>
        <v>-</v>
      </c>
      <c r="M391" s="109" t="str">
        <f t="shared" si="31"/>
        <v>-</v>
      </c>
    </row>
    <row r="392" spans="1:13" ht="32.1" customHeight="1">
      <c r="A392" s="110" t="s">
        <v>62</v>
      </c>
      <c r="B392" s="110" t="s">
        <v>63</v>
      </c>
      <c r="C392" s="129" t="s">
        <v>38</v>
      </c>
      <c r="D392" s="111"/>
      <c r="E392" s="111"/>
      <c r="F392" s="111"/>
      <c r="G392" s="109" t="str">
        <f t="shared" si="28"/>
        <v>-</v>
      </c>
      <c r="H392" s="111"/>
      <c r="I392" s="109" t="str">
        <f t="shared" si="29"/>
        <v>-</v>
      </c>
      <c r="J392" s="111"/>
      <c r="K392" s="111"/>
      <c r="L392" s="109" t="str">
        <f t="shared" si="30"/>
        <v>-</v>
      </c>
      <c r="M392" s="109" t="str">
        <f t="shared" si="31"/>
        <v>-</v>
      </c>
    </row>
    <row r="393" spans="1:13" ht="32.1" customHeight="1">
      <c r="A393" s="110" t="s">
        <v>64</v>
      </c>
      <c r="B393" s="110" t="s">
        <v>63</v>
      </c>
      <c r="C393" s="112" t="s">
        <v>41</v>
      </c>
      <c r="D393" s="111"/>
      <c r="E393" s="111"/>
      <c r="F393" s="111"/>
      <c r="G393" s="109" t="str">
        <f t="shared" si="28"/>
        <v>-</v>
      </c>
      <c r="H393" s="111"/>
      <c r="I393" s="109" t="str">
        <f t="shared" si="29"/>
        <v>-</v>
      </c>
      <c r="J393" s="111"/>
      <c r="K393" s="111"/>
      <c r="L393" s="109" t="str">
        <f t="shared" si="30"/>
        <v>-</v>
      </c>
      <c r="M393" s="109" t="str">
        <f t="shared" si="31"/>
        <v>-</v>
      </c>
    </row>
    <row r="394" spans="1:13" ht="32.1" customHeight="1">
      <c r="A394" s="144" t="s">
        <v>47</v>
      </c>
      <c r="B394" s="144"/>
      <c r="C394" s="129" t="s">
        <v>1</v>
      </c>
      <c r="D394" s="108">
        <f>SUM(D397:D400)-D395</f>
        <v>0</v>
      </c>
      <c r="E394" s="108">
        <f>SUM(E397:E400)-E395</f>
        <v>8058.5</v>
      </c>
      <c r="F394" s="108">
        <f>SUM(F397:F400)-F395</f>
        <v>8058.5</v>
      </c>
      <c r="G394" s="109" t="str">
        <f t="shared" si="28"/>
        <v>-</v>
      </c>
      <c r="H394" s="108">
        <f>SUM(H397:H400)-H395</f>
        <v>0</v>
      </c>
      <c r="I394" s="109">
        <f t="shared" si="29"/>
        <v>0</v>
      </c>
      <c r="J394" s="108">
        <f>SUM(J397:J400)-J395</f>
        <v>0</v>
      </c>
      <c r="K394" s="108">
        <f>SUM(K397:K400)-K395</f>
        <v>0</v>
      </c>
      <c r="L394" s="109" t="str">
        <f t="shared" si="30"/>
        <v>-</v>
      </c>
      <c r="M394" s="109" t="str">
        <f t="shared" si="31"/>
        <v>-</v>
      </c>
    </row>
    <row r="395" spans="1:13" ht="32.1" customHeight="1">
      <c r="A395" s="144"/>
      <c r="B395" s="144"/>
      <c r="C395" s="129" t="str">
        <f>IF(VALUE(C397)=0,"ВР(ОБ)",IF(VALUE(C397)&gt;540,"ошибка",IF(VALUE(C397)&lt;521,"ошибка",C397&amp;"ОБ")))</f>
        <v>521ОБ</v>
      </c>
      <c r="D395" s="108">
        <f>SUMIF($C397:$C400,$C397,D397:D400)</f>
        <v>0</v>
      </c>
      <c r="E395" s="108">
        <f>SUMIF($C397:$C400,$C397,E397:E400)</f>
        <v>8050.4</v>
      </c>
      <c r="F395" s="108">
        <f>SUMIF($C397:$C400,$C397,F397:F400)</f>
        <v>8050.4</v>
      </c>
      <c r="G395" s="109" t="str">
        <f t="shared" si="28"/>
        <v>-</v>
      </c>
      <c r="H395" s="108">
        <f>SUMIF($C397:$C400,$C397,H397:H400)</f>
        <v>0</v>
      </c>
      <c r="I395" s="109">
        <f t="shared" si="29"/>
        <v>0</v>
      </c>
      <c r="J395" s="108">
        <f>SUMIF($C397:$C400,$C397,J397:J400)</f>
        <v>0</v>
      </c>
      <c r="K395" s="108">
        <f>SUMIF($C397:$C400,$C397,K397:K400)</f>
        <v>0</v>
      </c>
      <c r="L395" s="109" t="str">
        <f t="shared" si="30"/>
        <v>-</v>
      </c>
      <c r="M395" s="109" t="str">
        <f t="shared" si="31"/>
        <v>-</v>
      </c>
    </row>
    <row r="396" spans="1:13" ht="32.1" customHeight="1">
      <c r="A396" s="144"/>
      <c r="B396" s="144"/>
      <c r="C396" s="129" t="s">
        <v>2</v>
      </c>
      <c r="D396" s="109" t="str">
        <f>IF(D394&lt;&gt;0,IFERROR(D395/D394,"-"),"-")</f>
        <v>-</v>
      </c>
      <c r="E396" s="109">
        <f>IF(E394&lt;&gt;0,IFERROR(E395/E394,"-"),"-")</f>
        <v>0.99899485015821798</v>
      </c>
      <c r="F396" s="109">
        <f>IF(F394&lt;&gt;0,IFERROR(F395/F394,"-"),"-")</f>
        <v>0.99899485015821798</v>
      </c>
      <c r="G396" s="109" t="str">
        <f t="shared" si="28"/>
        <v>-</v>
      </c>
      <c r="H396" s="109" t="str">
        <f>IF(H394&lt;&gt;0,IFERROR(H395/H394,"-"),"-")</f>
        <v>-</v>
      </c>
      <c r="I396" s="109" t="str">
        <f t="shared" si="29"/>
        <v>-</v>
      </c>
      <c r="J396" s="109" t="str">
        <f>IF(J394&lt;&gt;0,IFERROR(J395/J394,"-"),"-")</f>
        <v>-</v>
      </c>
      <c r="K396" s="109" t="str">
        <f>IF(K394&lt;&gt;0,IFERROR(K395/K394,"-"),"-")</f>
        <v>-</v>
      </c>
      <c r="L396" s="109" t="str">
        <f t="shared" si="30"/>
        <v>-</v>
      </c>
      <c r="M396" s="109" t="str">
        <f t="shared" si="31"/>
        <v>-</v>
      </c>
    </row>
    <row r="397" spans="1:13" ht="32.1" customHeight="1">
      <c r="A397" s="110" t="s">
        <v>48</v>
      </c>
      <c r="B397" s="110" t="s">
        <v>55</v>
      </c>
      <c r="C397" s="129" t="s">
        <v>38</v>
      </c>
      <c r="D397" s="111"/>
      <c r="E397" s="111">
        <v>8050.4</v>
      </c>
      <c r="F397" s="111">
        <v>8050.4</v>
      </c>
      <c r="G397" s="109" t="str">
        <f t="shared" si="28"/>
        <v>-</v>
      </c>
      <c r="H397" s="111"/>
      <c r="I397" s="109">
        <f t="shared" si="29"/>
        <v>0</v>
      </c>
      <c r="J397" s="111"/>
      <c r="K397" s="111"/>
      <c r="L397" s="109" t="str">
        <f t="shared" si="30"/>
        <v>-</v>
      </c>
      <c r="M397" s="109" t="str">
        <f t="shared" si="31"/>
        <v>-</v>
      </c>
    </row>
    <row r="398" spans="1:13" ht="32.1" customHeight="1">
      <c r="A398" s="110" t="s">
        <v>48</v>
      </c>
      <c r="B398" s="110" t="s">
        <v>55</v>
      </c>
      <c r="C398" s="112" t="s">
        <v>95</v>
      </c>
      <c r="D398" s="111"/>
      <c r="E398" s="111"/>
      <c r="F398" s="111"/>
      <c r="G398" s="109" t="str">
        <f t="shared" si="28"/>
        <v>-</v>
      </c>
      <c r="H398" s="111"/>
      <c r="I398" s="109" t="str">
        <f t="shared" si="29"/>
        <v>-</v>
      </c>
      <c r="J398" s="111"/>
      <c r="K398" s="111"/>
      <c r="L398" s="109" t="str">
        <f t="shared" si="30"/>
        <v>-</v>
      </c>
      <c r="M398" s="109" t="str">
        <f t="shared" si="31"/>
        <v>-</v>
      </c>
    </row>
    <row r="399" spans="1:13" ht="32.1" customHeight="1">
      <c r="A399" s="110" t="s">
        <v>140</v>
      </c>
      <c r="B399" s="110" t="s">
        <v>44</v>
      </c>
      <c r="C399" s="112" t="s">
        <v>46</v>
      </c>
      <c r="D399" s="111"/>
      <c r="E399" s="111"/>
      <c r="F399" s="111"/>
      <c r="G399" s="109" t="str">
        <f t="shared" si="28"/>
        <v>-</v>
      </c>
      <c r="H399" s="111"/>
      <c r="I399" s="109" t="str">
        <f t="shared" si="29"/>
        <v>-</v>
      </c>
      <c r="J399" s="111"/>
      <c r="K399" s="111"/>
      <c r="L399" s="109" t="str">
        <f t="shared" si="30"/>
        <v>-</v>
      </c>
      <c r="M399" s="109" t="str">
        <f t="shared" si="31"/>
        <v>-</v>
      </c>
    </row>
    <row r="400" spans="1:13" ht="32.1" customHeight="1">
      <c r="A400" s="110" t="s">
        <v>140</v>
      </c>
      <c r="B400" s="110" t="s">
        <v>55</v>
      </c>
      <c r="C400" s="112" t="s">
        <v>96</v>
      </c>
      <c r="D400" s="111"/>
      <c r="E400" s="111">
        <v>8058.5</v>
      </c>
      <c r="F400" s="111">
        <v>8058.5</v>
      </c>
      <c r="G400" s="109" t="str">
        <f t="shared" si="28"/>
        <v>-</v>
      </c>
      <c r="H400" s="111"/>
      <c r="I400" s="109">
        <f t="shared" si="29"/>
        <v>0</v>
      </c>
      <c r="J400" s="111"/>
      <c r="K400" s="111"/>
      <c r="L400" s="109" t="str">
        <f t="shared" si="30"/>
        <v>-</v>
      </c>
      <c r="M400" s="109" t="str">
        <f t="shared" si="31"/>
        <v>-</v>
      </c>
    </row>
    <row r="401" spans="1:13" ht="32.1" customHeight="1">
      <c r="A401" s="144" t="s">
        <v>61</v>
      </c>
      <c r="B401" s="144"/>
      <c r="C401" s="129" t="s">
        <v>1</v>
      </c>
      <c r="D401" s="108">
        <f>SUM(D404:D405)-D402</f>
        <v>0</v>
      </c>
      <c r="E401" s="108">
        <f>SUM(E404:E405)-E402</f>
        <v>0</v>
      </c>
      <c r="F401" s="108">
        <f>SUM(F404:F405)-F402</f>
        <v>0</v>
      </c>
      <c r="G401" s="109" t="str">
        <f t="shared" si="28"/>
        <v>-</v>
      </c>
      <c r="H401" s="108">
        <f>SUM(H404:H405)-H402</f>
        <v>0</v>
      </c>
      <c r="I401" s="109" t="str">
        <f t="shared" si="29"/>
        <v>-</v>
      </c>
      <c r="J401" s="108">
        <f>SUM(J404:J405)-J402</f>
        <v>0</v>
      </c>
      <c r="K401" s="108">
        <f>SUM(K404:K405)-K402</f>
        <v>0</v>
      </c>
      <c r="L401" s="109" t="str">
        <f t="shared" si="30"/>
        <v>-</v>
      </c>
      <c r="M401" s="109" t="str">
        <f t="shared" si="31"/>
        <v>-</v>
      </c>
    </row>
    <row r="402" spans="1:13" ht="32.1" customHeight="1">
      <c r="A402" s="144"/>
      <c r="B402" s="144"/>
      <c r="C402" s="129" t="str">
        <f>IF(VALUE(C404)=0,"ВР(ОБ)",IF(VALUE(C404)&gt;540,"ошибка",IF(VALUE(C404)&lt;521,"ошибка",C404&amp;"ОБ")))</f>
        <v>521ОБ</v>
      </c>
      <c r="D402" s="108">
        <f>SUMIF($C404:$C405,$C404,D404:D405)</f>
        <v>0</v>
      </c>
      <c r="E402" s="108">
        <f>SUMIF($C404:$C405,$C404,E404:E405)</f>
        <v>0</v>
      </c>
      <c r="F402" s="108">
        <f>SUMIF($C404:$C405,$C404,F404:F405)</f>
        <v>0</v>
      </c>
      <c r="G402" s="109" t="str">
        <f t="shared" si="28"/>
        <v>-</v>
      </c>
      <c r="H402" s="108">
        <f>SUMIF($C404:$C405,$C404,H404:H405)</f>
        <v>0</v>
      </c>
      <c r="I402" s="109" t="str">
        <f t="shared" si="29"/>
        <v>-</v>
      </c>
      <c r="J402" s="108">
        <f>SUMIF($C404:$C405,$C404,J404:J405)</f>
        <v>0</v>
      </c>
      <c r="K402" s="108">
        <f>SUMIF($C404:$C405,$C404,K404:K405)</f>
        <v>0</v>
      </c>
      <c r="L402" s="109" t="str">
        <f t="shared" si="30"/>
        <v>-</v>
      </c>
      <c r="M402" s="109" t="str">
        <f t="shared" si="31"/>
        <v>-</v>
      </c>
    </row>
    <row r="403" spans="1:13" ht="32.1" customHeight="1">
      <c r="A403" s="144"/>
      <c r="B403" s="144"/>
      <c r="C403" s="129" t="s">
        <v>2</v>
      </c>
      <c r="D403" s="109" t="str">
        <f>IF(D401&lt;&gt;0,IFERROR(D402/D401,"-"),"-")</f>
        <v>-</v>
      </c>
      <c r="E403" s="109" t="str">
        <f>IF(E401&lt;&gt;0,IFERROR(E402/E401,"-"),"-")</f>
        <v>-</v>
      </c>
      <c r="F403" s="109" t="str">
        <f>IF(F401&lt;&gt;0,IFERROR(F402/F401,"-"),"-")</f>
        <v>-</v>
      </c>
      <c r="G403" s="109" t="str">
        <f t="shared" si="28"/>
        <v>-</v>
      </c>
      <c r="H403" s="109" t="str">
        <f>IF(H401&lt;&gt;0,IFERROR(H402/H401,"-"),"-")</f>
        <v>-</v>
      </c>
      <c r="I403" s="109" t="str">
        <f t="shared" si="29"/>
        <v>-</v>
      </c>
      <c r="J403" s="109" t="str">
        <f>IF(J401&lt;&gt;0,IFERROR(J402/J401,"-"),"-")</f>
        <v>-</v>
      </c>
      <c r="K403" s="109" t="str">
        <f>IF(K401&lt;&gt;0,IFERROR(K402/K401,"-"),"-")</f>
        <v>-</v>
      </c>
      <c r="L403" s="109" t="str">
        <f t="shared" si="30"/>
        <v>-</v>
      </c>
      <c r="M403" s="109" t="str">
        <f t="shared" si="31"/>
        <v>-</v>
      </c>
    </row>
    <row r="404" spans="1:13" ht="32.1" customHeight="1">
      <c r="A404" s="110" t="s">
        <v>62</v>
      </c>
      <c r="B404" s="110" t="s">
        <v>63</v>
      </c>
      <c r="C404" s="129" t="s">
        <v>38</v>
      </c>
      <c r="D404" s="111"/>
      <c r="E404" s="111"/>
      <c r="F404" s="111"/>
      <c r="G404" s="109" t="str">
        <f t="shared" si="28"/>
        <v>-</v>
      </c>
      <c r="H404" s="111"/>
      <c r="I404" s="109" t="str">
        <f t="shared" si="29"/>
        <v>-</v>
      </c>
      <c r="J404" s="111"/>
      <c r="K404" s="111"/>
      <c r="L404" s="109" t="str">
        <f t="shared" si="30"/>
        <v>-</v>
      </c>
      <c r="M404" s="109" t="str">
        <f t="shared" si="31"/>
        <v>-</v>
      </c>
    </row>
    <row r="405" spans="1:13" ht="32.1" customHeight="1">
      <c r="A405" s="110" t="s">
        <v>64</v>
      </c>
      <c r="B405" s="110" t="s">
        <v>63</v>
      </c>
      <c r="C405" s="112" t="s">
        <v>41</v>
      </c>
      <c r="D405" s="111"/>
      <c r="E405" s="111"/>
      <c r="F405" s="111"/>
      <c r="G405" s="109" t="str">
        <f t="shared" si="28"/>
        <v>-</v>
      </c>
      <c r="H405" s="111"/>
      <c r="I405" s="109" t="str">
        <f t="shared" si="29"/>
        <v>-</v>
      </c>
      <c r="J405" s="111"/>
      <c r="K405" s="111"/>
      <c r="L405" s="109" t="str">
        <f t="shared" si="30"/>
        <v>-</v>
      </c>
      <c r="M405" s="109" t="str">
        <f t="shared" si="31"/>
        <v>-</v>
      </c>
    </row>
    <row r="406" spans="1:13" ht="32.1" customHeight="1">
      <c r="A406" s="144" t="s">
        <v>217</v>
      </c>
      <c r="B406" s="144"/>
      <c r="C406" s="129" t="s">
        <v>1</v>
      </c>
      <c r="D406" s="108">
        <f>SUM(D409:D412)-D407</f>
        <v>6134</v>
      </c>
      <c r="E406" s="108">
        <f>SUM(E409:E412)-E407</f>
        <v>17576.900000000001</v>
      </c>
      <c r="F406" s="108">
        <f>SUM(F409:F412)-F407</f>
        <v>17576.900000000001</v>
      </c>
      <c r="G406" s="109">
        <f t="shared" si="28"/>
        <v>2.8654874470166289</v>
      </c>
      <c r="H406" s="108">
        <f>SUM(H409:H412)-H407</f>
        <v>31300.1</v>
      </c>
      <c r="I406" s="109">
        <f t="shared" si="29"/>
        <v>1.7807520097400564</v>
      </c>
      <c r="J406" s="108">
        <f>SUM(J409:J412)-J407</f>
        <v>11265.3</v>
      </c>
      <c r="K406" s="108">
        <f>SUM(K409:K412)-K407</f>
        <v>15415.399999999998</v>
      </c>
      <c r="L406" s="109">
        <f t="shared" si="30"/>
        <v>0.49250321883955639</v>
      </c>
      <c r="M406" s="109">
        <f t="shared" si="31"/>
        <v>1.3683967581866439</v>
      </c>
    </row>
    <row r="407" spans="1:13" ht="32.1" customHeight="1">
      <c r="A407" s="144"/>
      <c r="B407" s="144"/>
      <c r="C407" s="129" t="str">
        <f>IF(VALUE(C409)=0,"ВР(ОБ)",IF(VALUE(C409)&gt;540,"ошибка",IF(VALUE(C409)&lt;521,"ошибка",C409&amp;"ОБ")))</f>
        <v>521ОБ</v>
      </c>
      <c r="D407" s="108">
        <f>SUMIF($C409:$C412,$C409,D409:D412)</f>
        <v>2000</v>
      </c>
      <c r="E407" s="108">
        <f>SUMIF($C409:$C412,$C409,E409:E412)</f>
        <v>2000</v>
      </c>
      <c r="F407" s="108">
        <f>SUMIF($C409:$C412,$C409,F409:F412)</f>
        <v>2000</v>
      </c>
      <c r="G407" s="109">
        <f t="shared" si="28"/>
        <v>1</v>
      </c>
      <c r="H407" s="108">
        <f>SUMIF($C409:$C412,$C409,H409:H412)</f>
        <v>2000</v>
      </c>
      <c r="I407" s="109">
        <f t="shared" si="29"/>
        <v>1</v>
      </c>
      <c r="J407" s="108">
        <f>SUMIF($C409:$C412,$C409,J409:J412)</f>
        <v>2000</v>
      </c>
      <c r="K407" s="108">
        <f>SUMIF($C409:$C412,$C409,K409:K412)</f>
        <v>2000</v>
      </c>
      <c r="L407" s="109">
        <f t="shared" si="30"/>
        <v>1</v>
      </c>
      <c r="M407" s="109">
        <f t="shared" si="31"/>
        <v>1</v>
      </c>
    </row>
    <row r="408" spans="1:13" ht="32.1" customHeight="1">
      <c r="A408" s="144"/>
      <c r="B408" s="144"/>
      <c r="C408" s="129" t="s">
        <v>2</v>
      </c>
      <c r="D408" s="109">
        <f>IF(D406&lt;&gt;0,IFERROR(D407/D406,"-"),"-")</f>
        <v>0.32605151613955002</v>
      </c>
      <c r="E408" s="109">
        <f>IF(E406&lt;&gt;0,IFERROR(E407/E406,"-"),"-")</f>
        <v>0.11378570737729633</v>
      </c>
      <c r="F408" s="109">
        <f>IF(F406&lt;&gt;0,IFERROR(F407/F406,"-"),"-")</f>
        <v>0.11378570737729633</v>
      </c>
      <c r="G408" s="109">
        <f t="shared" si="28"/>
        <v>0.34898076452616789</v>
      </c>
      <c r="H408" s="109">
        <f>IF(H406&lt;&gt;0,IFERROR(H407/H406,"-"),"-")</f>
        <v>6.3897559432717466E-2</v>
      </c>
      <c r="I408" s="109">
        <f t="shared" si="29"/>
        <v>0.5615605061964658</v>
      </c>
      <c r="J408" s="109">
        <f>IF(J406&lt;&gt;0,IFERROR(J407/J406,"-"),"-")</f>
        <v>0.17753632837119296</v>
      </c>
      <c r="K408" s="109">
        <f>IF(K406&lt;&gt;0,IFERROR(K407/K406,"-"),"-")</f>
        <v>0.12974038948064923</v>
      </c>
      <c r="L408" s="109">
        <f t="shared" si="30"/>
        <v>2.0304435823916345</v>
      </c>
      <c r="M408" s="109">
        <f t="shared" si="31"/>
        <v>0.7307822048081789</v>
      </c>
    </row>
    <row r="409" spans="1:13" ht="32.1" customHeight="1">
      <c r="A409" s="110" t="s">
        <v>218</v>
      </c>
      <c r="B409" s="110" t="s">
        <v>206</v>
      </c>
      <c r="C409" s="129" t="s">
        <v>38</v>
      </c>
      <c r="D409" s="111">
        <v>2000</v>
      </c>
      <c r="E409" s="111">
        <v>2000</v>
      </c>
      <c r="F409" s="111">
        <v>2000</v>
      </c>
      <c r="G409" s="109">
        <f t="shared" si="28"/>
        <v>1</v>
      </c>
      <c r="H409" s="111">
        <v>2000</v>
      </c>
      <c r="I409" s="109">
        <f t="shared" si="29"/>
        <v>1</v>
      </c>
      <c r="J409" s="111">
        <v>2000</v>
      </c>
      <c r="K409" s="111">
        <v>2000</v>
      </c>
      <c r="L409" s="109">
        <f t="shared" si="30"/>
        <v>1</v>
      </c>
      <c r="M409" s="109">
        <f t="shared" si="31"/>
        <v>1</v>
      </c>
    </row>
    <row r="410" spans="1:13" ht="32.1" customHeight="1">
      <c r="A410" s="110" t="s">
        <v>219</v>
      </c>
      <c r="B410" s="110" t="s">
        <v>206</v>
      </c>
      <c r="C410" s="112" t="s">
        <v>46</v>
      </c>
      <c r="D410" s="111">
        <v>1168</v>
      </c>
      <c r="E410" s="111">
        <v>8831.6</v>
      </c>
      <c r="F410" s="111">
        <v>8831.6</v>
      </c>
      <c r="G410" s="109">
        <f t="shared" si="28"/>
        <v>7.5613013698630143</v>
      </c>
      <c r="H410" s="111"/>
      <c r="I410" s="109">
        <f t="shared" si="29"/>
        <v>0</v>
      </c>
      <c r="J410" s="111">
        <v>7899</v>
      </c>
      <c r="K410" s="111"/>
      <c r="L410" s="109" t="str">
        <f t="shared" si="30"/>
        <v>-</v>
      </c>
      <c r="M410" s="109">
        <f t="shared" si="31"/>
        <v>0</v>
      </c>
    </row>
    <row r="411" spans="1:13" ht="32.1" customHeight="1">
      <c r="A411" s="110" t="s">
        <v>219</v>
      </c>
      <c r="B411" s="110" t="s">
        <v>206</v>
      </c>
      <c r="C411" s="112" t="s">
        <v>41</v>
      </c>
      <c r="D411" s="111">
        <v>4134</v>
      </c>
      <c r="E411" s="111">
        <v>8745.2999999999993</v>
      </c>
      <c r="F411" s="111">
        <v>8745.2999999999993</v>
      </c>
      <c r="G411" s="109">
        <f t="shared" ref="G411:G475" si="32">IF(D411&lt;&gt;0,IFERROR(F411/D411,"-"),"-")</f>
        <v>2.1154571843251087</v>
      </c>
      <c r="H411" s="111">
        <v>28401.5</v>
      </c>
      <c r="I411" s="109">
        <f t="shared" ref="I411:I475" si="33">IF(F411&lt;&gt;0,IFERROR(H411/F411,"-"),"-")</f>
        <v>3.2476301556264509</v>
      </c>
      <c r="J411" s="111">
        <v>3366.3</v>
      </c>
      <c r="K411" s="111">
        <v>12516.8</v>
      </c>
      <c r="L411" s="109">
        <f t="shared" ref="L411:L475" si="34">IF(H411&lt;&gt;0,IFERROR(K411/H411,"-"),"-")</f>
        <v>0.44070911747618963</v>
      </c>
      <c r="M411" s="109">
        <f t="shared" ref="M411:M475" si="35">IF(J411&lt;&gt;0,IFERROR(K411/J411,"-"),"-")</f>
        <v>3.7182663458396457</v>
      </c>
    </row>
    <row r="412" spans="1:13" ht="32.1" customHeight="1">
      <c r="A412" s="110" t="s">
        <v>219</v>
      </c>
      <c r="B412" s="110" t="s">
        <v>206</v>
      </c>
      <c r="C412" s="112" t="s">
        <v>40</v>
      </c>
      <c r="D412" s="111">
        <v>832</v>
      </c>
      <c r="E412" s="111"/>
      <c r="F412" s="111"/>
      <c r="G412" s="109">
        <f t="shared" si="32"/>
        <v>0</v>
      </c>
      <c r="H412" s="111">
        <v>2898.6</v>
      </c>
      <c r="I412" s="109" t="str">
        <f t="shared" si="33"/>
        <v>-</v>
      </c>
      <c r="J412" s="111"/>
      <c r="K412" s="111">
        <v>2898.6</v>
      </c>
      <c r="L412" s="109">
        <f t="shared" si="34"/>
        <v>1</v>
      </c>
      <c r="M412" s="109" t="str">
        <f t="shared" si="35"/>
        <v>-</v>
      </c>
    </row>
    <row r="413" spans="1:13" ht="32.1" customHeight="1">
      <c r="A413" s="144" t="s">
        <v>220</v>
      </c>
      <c r="B413" s="144"/>
      <c r="C413" s="129" t="s">
        <v>1</v>
      </c>
      <c r="D413" s="108">
        <f>SUM(D416:D417)-D414</f>
        <v>0</v>
      </c>
      <c r="E413" s="108">
        <f>SUM(E416:E417)-E414</f>
        <v>0</v>
      </c>
      <c r="F413" s="108">
        <f>SUM(F416:F417)-F414</f>
        <v>0</v>
      </c>
      <c r="G413" s="109" t="str">
        <f t="shared" si="32"/>
        <v>-</v>
      </c>
      <c r="H413" s="108">
        <f>SUM(H416:H417)-H414</f>
        <v>130000</v>
      </c>
      <c r="I413" s="109" t="str">
        <f t="shared" si="33"/>
        <v>-</v>
      </c>
      <c r="J413" s="108">
        <f>SUM(J416:J417)-J414</f>
        <v>0</v>
      </c>
      <c r="K413" s="108">
        <f>SUM(K416:K417)-K414</f>
        <v>0</v>
      </c>
      <c r="L413" s="109">
        <f t="shared" si="34"/>
        <v>0</v>
      </c>
      <c r="M413" s="109" t="str">
        <f t="shared" si="35"/>
        <v>-</v>
      </c>
    </row>
    <row r="414" spans="1:13" ht="32.1" customHeight="1">
      <c r="A414" s="144"/>
      <c r="B414" s="144"/>
      <c r="C414" s="129" t="str">
        <f>IF(VALUE(C416)=0,"ВР(ОБ)",IF(VALUE(C416)&gt;540,"ошибка",IF(VALUE(C416)&lt;521,"ошибка",C416&amp;"ОБ")))</f>
        <v>540ОБ</v>
      </c>
      <c r="D414" s="108">
        <f>SUMIF($C416:$C417,$C416,D416:D417)</f>
        <v>0</v>
      </c>
      <c r="E414" s="108">
        <f>SUMIF($C416:$C417,$C416,E416:E417)</f>
        <v>0</v>
      </c>
      <c r="F414" s="108">
        <f>SUMIF($C416:$C417,$C416,F416:F417)</f>
        <v>0</v>
      </c>
      <c r="G414" s="109" t="str">
        <f t="shared" si="32"/>
        <v>-</v>
      </c>
      <c r="H414" s="108">
        <f>SUMIF($C416:$C417,$C416,H416:H417)</f>
        <v>100000</v>
      </c>
      <c r="I414" s="109" t="str">
        <f t="shared" si="33"/>
        <v>-</v>
      </c>
      <c r="J414" s="108">
        <f>SUMIF($C416:$C417,$C416,J416:J417)</f>
        <v>0</v>
      </c>
      <c r="K414" s="108">
        <f>SUMIF($C416:$C417,$C416,K416:K417)</f>
        <v>0</v>
      </c>
      <c r="L414" s="109">
        <f t="shared" si="34"/>
        <v>0</v>
      </c>
      <c r="M414" s="109" t="str">
        <f t="shared" si="35"/>
        <v>-</v>
      </c>
    </row>
    <row r="415" spans="1:13" ht="32.1" customHeight="1">
      <c r="A415" s="144"/>
      <c r="B415" s="144"/>
      <c r="C415" s="129" t="s">
        <v>2</v>
      </c>
      <c r="D415" s="109" t="str">
        <f>IF(D413&lt;&gt;0,IFERROR(D414/D413,"-"),"-")</f>
        <v>-</v>
      </c>
      <c r="E415" s="109" t="str">
        <f>IF(E413&lt;&gt;0,IFERROR(E414/E413,"-"),"-")</f>
        <v>-</v>
      </c>
      <c r="F415" s="109" t="str">
        <f>IF(F413&lt;&gt;0,IFERROR(F414/F413,"-"),"-")</f>
        <v>-</v>
      </c>
      <c r="G415" s="109" t="str">
        <f t="shared" si="32"/>
        <v>-</v>
      </c>
      <c r="H415" s="109">
        <f>IF(H413&lt;&gt;0,IFERROR(H414/H413,"-"),"-")</f>
        <v>0.76923076923076927</v>
      </c>
      <c r="I415" s="109" t="str">
        <f t="shared" si="33"/>
        <v>-</v>
      </c>
      <c r="J415" s="109" t="str">
        <f>IF(J413&lt;&gt;0,IFERROR(J414/J413,"-"),"-")</f>
        <v>-</v>
      </c>
      <c r="K415" s="109" t="str">
        <f>IF(K413&lt;&gt;0,IFERROR(K414/K413,"-"),"-")</f>
        <v>-</v>
      </c>
      <c r="L415" s="109" t="str">
        <f t="shared" si="34"/>
        <v>-</v>
      </c>
      <c r="M415" s="109" t="str">
        <f t="shared" si="35"/>
        <v>-</v>
      </c>
    </row>
    <row r="416" spans="1:13" ht="32.1" customHeight="1">
      <c r="A416" s="110" t="s">
        <v>221</v>
      </c>
      <c r="B416" s="110" t="s">
        <v>137</v>
      </c>
      <c r="C416" s="129" t="s">
        <v>67</v>
      </c>
      <c r="D416" s="111"/>
      <c r="E416" s="111"/>
      <c r="F416" s="111"/>
      <c r="G416" s="109" t="str">
        <f t="shared" si="32"/>
        <v>-</v>
      </c>
      <c r="H416" s="111">
        <v>100000</v>
      </c>
      <c r="I416" s="109" t="str">
        <f t="shared" si="33"/>
        <v>-</v>
      </c>
      <c r="J416" s="111"/>
      <c r="K416" s="111"/>
      <c r="L416" s="109">
        <f t="shared" si="34"/>
        <v>0</v>
      </c>
      <c r="M416" s="109" t="str">
        <f t="shared" si="35"/>
        <v>-</v>
      </c>
    </row>
    <row r="417" spans="1:13" ht="32.1" customHeight="1">
      <c r="A417" s="110" t="s">
        <v>221</v>
      </c>
      <c r="B417" s="110" t="s">
        <v>44</v>
      </c>
      <c r="C417" s="112" t="s">
        <v>58</v>
      </c>
      <c r="D417" s="111"/>
      <c r="E417" s="111"/>
      <c r="F417" s="111"/>
      <c r="G417" s="109" t="str">
        <f t="shared" si="32"/>
        <v>-</v>
      </c>
      <c r="H417" s="111">
        <v>130000</v>
      </c>
      <c r="I417" s="109" t="str">
        <f t="shared" si="33"/>
        <v>-</v>
      </c>
      <c r="J417" s="111"/>
      <c r="K417" s="111"/>
      <c r="L417" s="109">
        <f t="shared" si="34"/>
        <v>0</v>
      </c>
      <c r="M417" s="109" t="str">
        <f t="shared" si="35"/>
        <v>-</v>
      </c>
    </row>
    <row r="418" spans="1:13" ht="32.1" customHeight="1">
      <c r="A418" s="144" t="s">
        <v>222</v>
      </c>
      <c r="B418" s="144"/>
      <c r="C418" s="129" t="s">
        <v>1</v>
      </c>
      <c r="D418" s="108">
        <f>SUM(D421:D425)-D419</f>
        <v>1208.5999999999999</v>
      </c>
      <c r="E418" s="108">
        <f>SUM(E421:E425)-E419</f>
        <v>0</v>
      </c>
      <c r="F418" s="108">
        <f>SUM(F421:F425)-F419</f>
        <v>0</v>
      </c>
      <c r="G418" s="109">
        <f t="shared" si="32"/>
        <v>0</v>
      </c>
      <c r="H418" s="108">
        <f>SUM(H421:H425)-H419</f>
        <v>148.19999999999999</v>
      </c>
      <c r="I418" s="109" t="str">
        <f t="shared" si="33"/>
        <v>-</v>
      </c>
      <c r="J418" s="108">
        <f>SUM(J421:J425)-J419</f>
        <v>0</v>
      </c>
      <c r="K418" s="108">
        <f>SUM(K421:K425)-K419</f>
        <v>0</v>
      </c>
      <c r="L418" s="109">
        <f t="shared" si="34"/>
        <v>0</v>
      </c>
      <c r="M418" s="109" t="str">
        <f t="shared" si="35"/>
        <v>-</v>
      </c>
    </row>
    <row r="419" spans="1:13" ht="32.1" customHeight="1">
      <c r="A419" s="144"/>
      <c r="B419" s="144"/>
      <c r="C419" s="129" t="str">
        <f>IF(VALUE(C421)=0,"ВР(ОБ)",IF(VALUE(C421)&gt;540,"ошибка",IF(VALUE(C421)&lt;521,"ошибка",C421&amp;"ОБ")))</f>
        <v>521ОБ</v>
      </c>
      <c r="D419" s="108">
        <f>SUMIF($C421:$C425,$C421,D421:D425)</f>
        <v>1196.5</v>
      </c>
      <c r="E419" s="108">
        <f>SUMIF($C421:$C425,$C421,E421:E425)</f>
        <v>0</v>
      </c>
      <c r="F419" s="108">
        <f>SUMIF($C421:$C425,$C421,F421:F425)</f>
        <v>0</v>
      </c>
      <c r="G419" s="109">
        <f t="shared" si="32"/>
        <v>0</v>
      </c>
      <c r="H419" s="108">
        <f>SUMIF($C421:$C425,$C421,H421:H425)</f>
        <v>148.19999999999999</v>
      </c>
      <c r="I419" s="109" t="str">
        <f t="shared" si="33"/>
        <v>-</v>
      </c>
      <c r="J419" s="108">
        <f>SUMIF($C421:$C425,$C421,J421:J425)</f>
        <v>0</v>
      </c>
      <c r="K419" s="108">
        <f>SUMIF($C421:$C425,$C421,K421:K425)</f>
        <v>0</v>
      </c>
      <c r="L419" s="109">
        <f t="shared" si="34"/>
        <v>0</v>
      </c>
      <c r="M419" s="109" t="str">
        <f t="shared" si="35"/>
        <v>-</v>
      </c>
    </row>
    <row r="420" spans="1:13" ht="32.1" customHeight="1">
      <c r="A420" s="144"/>
      <c r="B420" s="144"/>
      <c r="C420" s="129" t="s">
        <v>2</v>
      </c>
      <c r="D420" s="109">
        <f>IF(D418&lt;&gt;0,IFERROR(D419/D418,"-"),"-")</f>
        <v>0.9899884163494953</v>
      </c>
      <c r="E420" s="109" t="str">
        <f>IF(E418&lt;&gt;0,IFERROR(E419/E418,"-"),"-")</f>
        <v>-</v>
      </c>
      <c r="F420" s="109" t="str">
        <f>IF(F418&lt;&gt;0,IFERROR(F419/F418,"-"),"-")</f>
        <v>-</v>
      </c>
      <c r="G420" s="109" t="str">
        <f t="shared" si="32"/>
        <v>-</v>
      </c>
      <c r="H420" s="109">
        <f>IF(H418&lt;&gt;0,IFERROR(H419/H418,"-"),"-")</f>
        <v>1</v>
      </c>
      <c r="I420" s="109" t="str">
        <f t="shared" si="33"/>
        <v>-</v>
      </c>
      <c r="J420" s="109" t="str">
        <f>IF(J418&lt;&gt;0,IFERROR(J419/J418,"-"),"-")</f>
        <v>-</v>
      </c>
      <c r="K420" s="109" t="str">
        <f>IF(K418&lt;&gt;0,IFERROR(K419/K418,"-"),"-")</f>
        <v>-</v>
      </c>
      <c r="L420" s="109" t="str">
        <f t="shared" si="34"/>
        <v>-</v>
      </c>
      <c r="M420" s="109" t="str">
        <f t="shared" si="35"/>
        <v>-</v>
      </c>
    </row>
    <row r="421" spans="1:13" ht="32.1" customHeight="1">
      <c r="A421" s="110" t="s">
        <v>223</v>
      </c>
      <c r="B421" s="110" t="s">
        <v>70</v>
      </c>
      <c r="C421" s="129" t="s">
        <v>38</v>
      </c>
      <c r="D421" s="111">
        <v>1196.5</v>
      </c>
      <c r="E421" s="111"/>
      <c r="F421" s="111"/>
      <c r="G421" s="109">
        <f t="shared" si="32"/>
        <v>0</v>
      </c>
      <c r="H421" s="111">
        <v>148.19999999999999</v>
      </c>
      <c r="I421" s="109" t="str">
        <f t="shared" si="33"/>
        <v>-</v>
      </c>
      <c r="J421" s="111"/>
      <c r="K421" s="111"/>
      <c r="L421" s="109">
        <f t="shared" si="34"/>
        <v>0</v>
      </c>
      <c r="M421" s="109" t="str">
        <f t="shared" si="35"/>
        <v>-</v>
      </c>
    </row>
    <row r="422" spans="1:13" ht="32.1" customHeight="1">
      <c r="A422" s="110" t="s">
        <v>223</v>
      </c>
      <c r="B422" s="110" t="s">
        <v>70</v>
      </c>
      <c r="C422" s="112" t="s">
        <v>115</v>
      </c>
      <c r="D422" s="111">
        <v>156.80000000000001</v>
      </c>
      <c r="E422" s="111"/>
      <c r="F422" s="111"/>
      <c r="G422" s="109">
        <f t="shared" si="32"/>
        <v>0</v>
      </c>
      <c r="H422" s="111"/>
      <c r="I422" s="109" t="str">
        <f t="shared" si="33"/>
        <v>-</v>
      </c>
      <c r="J422" s="111"/>
      <c r="K422" s="111"/>
      <c r="L422" s="109" t="str">
        <f t="shared" si="34"/>
        <v>-</v>
      </c>
      <c r="M422" s="109" t="str">
        <f t="shared" si="35"/>
        <v>-</v>
      </c>
    </row>
    <row r="423" spans="1:13" ht="32.1" customHeight="1">
      <c r="A423" s="110" t="s">
        <v>223</v>
      </c>
      <c r="B423" s="110" t="s">
        <v>70</v>
      </c>
      <c r="C423" s="112" t="s">
        <v>46</v>
      </c>
      <c r="D423" s="111">
        <v>149.19999999999999</v>
      </c>
      <c r="E423" s="111"/>
      <c r="F423" s="111"/>
      <c r="G423" s="109">
        <f t="shared" si="32"/>
        <v>0</v>
      </c>
      <c r="H423" s="111"/>
      <c r="I423" s="109" t="str">
        <f t="shared" si="33"/>
        <v>-</v>
      </c>
      <c r="J423" s="111"/>
      <c r="K423" s="111"/>
      <c r="L423" s="109" t="str">
        <f t="shared" si="34"/>
        <v>-</v>
      </c>
      <c r="M423" s="109" t="str">
        <f t="shared" si="35"/>
        <v>-</v>
      </c>
    </row>
    <row r="424" spans="1:13" ht="32.1" customHeight="1">
      <c r="A424" s="110" t="s">
        <v>223</v>
      </c>
      <c r="B424" s="110" t="s">
        <v>70</v>
      </c>
      <c r="C424" s="112" t="s">
        <v>40</v>
      </c>
      <c r="D424" s="111">
        <v>902.6</v>
      </c>
      <c r="E424" s="111"/>
      <c r="F424" s="111"/>
      <c r="G424" s="109">
        <f t="shared" si="32"/>
        <v>0</v>
      </c>
      <c r="H424" s="111"/>
      <c r="I424" s="109" t="str">
        <f t="shared" si="33"/>
        <v>-</v>
      </c>
      <c r="J424" s="111"/>
      <c r="K424" s="111"/>
      <c r="L424" s="109" t="str">
        <f t="shared" si="34"/>
        <v>-</v>
      </c>
      <c r="M424" s="109" t="str">
        <f t="shared" si="35"/>
        <v>-</v>
      </c>
    </row>
    <row r="425" spans="1:13" ht="32.1" customHeight="1">
      <c r="A425" s="110" t="s">
        <v>223</v>
      </c>
      <c r="B425" s="110" t="s">
        <v>37</v>
      </c>
      <c r="C425" s="112">
        <v>244</v>
      </c>
      <c r="D425" s="111"/>
      <c r="E425" s="111"/>
      <c r="F425" s="111"/>
      <c r="G425" s="109" t="str">
        <f t="shared" si="32"/>
        <v>-</v>
      </c>
      <c r="H425" s="111">
        <v>148.19999999999999</v>
      </c>
      <c r="I425" s="109" t="str">
        <f t="shared" si="33"/>
        <v>-</v>
      </c>
      <c r="J425" s="111"/>
      <c r="K425" s="111"/>
      <c r="L425" s="109">
        <f t="shared" si="34"/>
        <v>0</v>
      </c>
      <c r="M425" s="109" t="str">
        <f t="shared" si="35"/>
        <v>-</v>
      </c>
    </row>
    <row r="426" spans="1:13" ht="32.1" customHeight="1">
      <c r="A426" s="144" t="s">
        <v>224</v>
      </c>
      <c r="B426" s="144"/>
      <c r="C426" s="129" t="s">
        <v>1</v>
      </c>
      <c r="D426" s="108">
        <f>SUM(D429:D431)-D427</f>
        <v>1389.6</v>
      </c>
      <c r="E426" s="108">
        <f>SUM(E429:E431)-E427</f>
        <v>0</v>
      </c>
      <c r="F426" s="108">
        <f>SUM(F429:F431)-F427</f>
        <v>0</v>
      </c>
      <c r="G426" s="109">
        <f t="shared" si="32"/>
        <v>0</v>
      </c>
      <c r="H426" s="108">
        <f>SUM(H429:H431)-H427</f>
        <v>0</v>
      </c>
      <c r="I426" s="109" t="str">
        <f t="shared" si="33"/>
        <v>-</v>
      </c>
      <c r="J426" s="108">
        <f>SUM(J429:J431)-J427</f>
        <v>0</v>
      </c>
      <c r="K426" s="108">
        <f>SUM(K429:K431)-K427</f>
        <v>0</v>
      </c>
      <c r="L426" s="109" t="str">
        <f t="shared" si="34"/>
        <v>-</v>
      </c>
      <c r="M426" s="109" t="str">
        <f t="shared" si="35"/>
        <v>-</v>
      </c>
    </row>
    <row r="427" spans="1:13" ht="32.1" customHeight="1">
      <c r="A427" s="144"/>
      <c r="B427" s="144"/>
      <c r="C427" s="129" t="str">
        <f>IF(VALUE(C429)=0,"ВР(ОБ)",IF(VALUE(C429)&gt;540,"ошибка",IF(VALUE(C429)&lt;521,"ошибка",C429&amp;"ОБ")))</f>
        <v>521ОБ</v>
      </c>
      <c r="D427" s="108">
        <f>SUMIF($C429:$C431,$C429,D429:D431)</f>
        <v>628.6</v>
      </c>
      <c r="E427" s="108">
        <f>SUMIF($C429:$C431,$C429,E429:E431)</f>
        <v>0</v>
      </c>
      <c r="F427" s="108">
        <f>SUMIF($C429:$C431,$C429,F429:F431)</f>
        <v>0</v>
      </c>
      <c r="G427" s="109">
        <f t="shared" si="32"/>
        <v>0</v>
      </c>
      <c r="H427" s="108">
        <f>SUMIF($C429:$C431,$C429,H429:H431)</f>
        <v>0</v>
      </c>
      <c r="I427" s="109" t="str">
        <f t="shared" si="33"/>
        <v>-</v>
      </c>
      <c r="J427" s="108">
        <f>SUMIF($C429:$C431,$C429,J429:J431)</f>
        <v>0</v>
      </c>
      <c r="K427" s="108">
        <f>SUMIF($C429:$C431,$C429,K429:K431)</f>
        <v>0</v>
      </c>
      <c r="L427" s="109" t="str">
        <f t="shared" si="34"/>
        <v>-</v>
      </c>
      <c r="M427" s="109" t="str">
        <f t="shared" si="35"/>
        <v>-</v>
      </c>
    </row>
    <row r="428" spans="1:13" ht="32.1" customHeight="1">
      <c r="A428" s="144"/>
      <c r="B428" s="144"/>
      <c r="C428" s="129" t="s">
        <v>2</v>
      </c>
      <c r="D428" s="109">
        <f>IF(D426&lt;&gt;0,IFERROR(D427/D426,"-"),"-")</f>
        <v>0.45236039147956253</v>
      </c>
      <c r="E428" s="109" t="str">
        <f>IF(E426&lt;&gt;0,IFERROR(E427/E426,"-"),"-")</f>
        <v>-</v>
      </c>
      <c r="F428" s="109" t="str">
        <f>IF(F426&lt;&gt;0,IFERROR(F427/F426,"-"),"-")</f>
        <v>-</v>
      </c>
      <c r="G428" s="109" t="str">
        <f t="shared" si="32"/>
        <v>-</v>
      </c>
      <c r="H428" s="109" t="str">
        <f>IF(H426&lt;&gt;0,IFERROR(H427/H426,"-"),"-")</f>
        <v>-</v>
      </c>
      <c r="I428" s="109" t="str">
        <f t="shared" si="33"/>
        <v>-</v>
      </c>
      <c r="J428" s="109" t="str">
        <f>IF(J426&lt;&gt;0,IFERROR(J427/J426,"-"),"-")</f>
        <v>-</v>
      </c>
      <c r="K428" s="109" t="str">
        <f>IF(K426&lt;&gt;0,IFERROR(K427/K426,"-"),"-")</f>
        <v>-</v>
      </c>
      <c r="L428" s="109" t="str">
        <f t="shared" si="34"/>
        <v>-</v>
      </c>
      <c r="M428" s="109" t="str">
        <f t="shared" si="35"/>
        <v>-</v>
      </c>
    </row>
    <row r="429" spans="1:13" ht="32.1" customHeight="1">
      <c r="A429" s="110" t="s">
        <v>225</v>
      </c>
      <c r="B429" s="110" t="s">
        <v>37</v>
      </c>
      <c r="C429" s="129" t="s">
        <v>38</v>
      </c>
      <c r="D429" s="111">
        <v>628.6</v>
      </c>
      <c r="E429" s="111"/>
      <c r="F429" s="111"/>
      <c r="G429" s="109">
        <f t="shared" si="32"/>
        <v>0</v>
      </c>
      <c r="H429" s="111"/>
      <c r="I429" s="109" t="str">
        <f t="shared" si="33"/>
        <v>-</v>
      </c>
      <c r="J429" s="111"/>
      <c r="K429" s="111"/>
      <c r="L429" s="109" t="str">
        <f t="shared" si="34"/>
        <v>-</v>
      </c>
      <c r="M429" s="109" t="str">
        <f t="shared" si="35"/>
        <v>-</v>
      </c>
    </row>
    <row r="430" spans="1:13" ht="32.1" customHeight="1">
      <c r="A430" s="110" t="s">
        <v>225</v>
      </c>
      <c r="B430" s="110" t="s">
        <v>37</v>
      </c>
      <c r="C430" s="112" t="s">
        <v>77</v>
      </c>
      <c r="D430" s="111">
        <v>1318.9</v>
      </c>
      <c r="E430" s="111"/>
      <c r="F430" s="111"/>
      <c r="G430" s="109">
        <f t="shared" si="32"/>
        <v>0</v>
      </c>
      <c r="H430" s="111"/>
      <c r="I430" s="109" t="str">
        <f t="shared" si="33"/>
        <v>-</v>
      </c>
      <c r="J430" s="111"/>
      <c r="K430" s="111"/>
      <c r="L430" s="109" t="str">
        <f t="shared" si="34"/>
        <v>-</v>
      </c>
      <c r="M430" s="109" t="str">
        <f t="shared" si="35"/>
        <v>-</v>
      </c>
    </row>
    <row r="431" spans="1:13" ht="32.1" customHeight="1">
      <c r="A431" s="110" t="s">
        <v>225</v>
      </c>
      <c r="B431" s="110" t="s">
        <v>37</v>
      </c>
      <c r="C431" s="112" t="s">
        <v>46</v>
      </c>
      <c r="D431" s="111">
        <v>70.7</v>
      </c>
      <c r="E431" s="111"/>
      <c r="F431" s="111"/>
      <c r="G431" s="109">
        <f t="shared" si="32"/>
        <v>0</v>
      </c>
      <c r="H431" s="111"/>
      <c r="I431" s="109" t="str">
        <f t="shared" si="33"/>
        <v>-</v>
      </c>
      <c r="J431" s="111"/>
      <c r="K431" s="111"/>
      <c r="L431" s="109" t="str">
        <f t="shared" si="34"/>
        <v>-</v>
      </c>
      <c r="M431" s="109" t="str">
        <f t="shared" si="35"/>
        <v>-</v>
      </c>
    </row>
    <row r="432" spans="1:13" ht="32.1" customHeight="1">
      <c r="A432" s="144" t="s">
        <v>108</v>
      </c>
      <c r="B432" s="144"/>
      <c r="C432" s="129" t="s">
        <v>1</v>
      </c>
      <c r="D432" s="108">
        <f>SUM(D435:D436)-D433</f>
        <v>666.8</v>
      </c>
      <c r="E432" s="108">
        <f>SUM(E435:E436)-E433</f>
        <v>0</v>
      </c>
      <c r="F432" s="108">
        <f>SUM(F435:F436)-F433</f>
        <v>0</v>
      </c>
      <c r="G432" s="109">
        <f t="shared" si="32"/>
        <v>0</v>
      </c>
      <c r="H432" s="108">
        <f>SUM(H435:H436)-H433</f>
        <v>0</v>
      </c>
      <c r="I432" s="109" t="str">
        <f t="shared" si="33"/>
        <v>-</v>
      </c>
      <c r="J432" s="108">
        <f>SUM(J435:J436)-J433</f>
        <v>0</v>
      </c>
      <c r="K432" s="108">
        <f>SUM(K435:K436)-K433</f>
        <v>0</v>
      </c>
      <c r="L432" s="109" t="str">
        <f t="shared" si="34"/>
        <v>-</v>
      </c>
      <c r="M432" s="109" t="str">
        <f t="shared" si="35"/>
        <v>-</v>
      </c>
    </row>
    <row r="433" spans="1:13" ht="32.1" customHeight="1">
      <c r="A433" s="144"/>
      <c r="B433" s="144"/>
      <c r="C433" s="129" t="str">
        <f>IF(VALUE(C435)=0,"ВР(ОБ)",IF(VALUE(C435)&gt;540,"ошибка",IF(VALUE(C435)&lt;521,"ошибка",C435&amp;"ОБ")))</f>
        <v>521ОБ</v>
      </c>
      <c r="D433" s="108">
        <f>SUMIF($C435:$C436,$C435,D435:D436)</f>
        <v>647.70000000000005</v>
      </c>
      <c r="E433" s="108">
        <f>SUMIF($C435:$C436,$C435,E435:E436)</f>
        <v>0</v>
      </c>
      <c r="F433" s="108">
        <f>SUMIF($C435:$C436,$C435,F435:F436)</f>
        <v>0</v>
      </c>
      <c r="G433" s="109">
        <f t="shared" si="32"/>
        <v>0</v>
      </c>
      <c r="H433" s="108">
        <f>SUMIF($C435:$C436,$C435,H435:H436)</f>
        <v>0</v>
      </c>
      <c r="I433" s="109" t="str">
        <f t="shared" si="33"/>
        <v>-</v>
      </c>
      <c r="J433" s="108">
        <f>SUMIF($C435:$C436,$C435,J435:J436)</f>
        <v>0</v>
      </c>
      <c r="K433" s="108">
        <f>SUMIF($C435:$C436,$C435,K435:K436)</f>
        <v>0</v>
      </c>
      <c r="L433" s="109" t="str">
        <f t="shared" si="34"/>
        <v>-</v>
      </c>
      <c r="M433" s="109" t="str">
        <f t="shared" si="35"/>
        <v>-</v>
      </c>
    </row>
    <row r="434" spans="1:13" ht="32.1" customHeight="1">
      <c r="A434" s="144"/>
      <c r="B434" s="144"/>
      <c r="C434" s="129" t="s">
        <v>2</v>
      </c>
      <c r="D434" s="109">
        <f>IF(D432&lt;&gt;0,IFERROR(D433/D432,"-"),"-")</f>
        <v>0.97135572885422927</v>
      </c>
      <c r="E434" s="109" t="str">
        <f>IF(E432&lt;&gt;0,IFERROR(E433/E432,"-"),"-")</f>
        <v>-</v>
      </c>
      <c r="F434" s="109" t="str">
        <f>IF(F432&lt;&gt;0,IFERROR(F433/F432,"-"),"-")</f>
        <v>-</v>
      </c>
      <c r="G434" s="109" t="str">
        <f t="shared" si="32"/>
        <v>-</v>
      </c>
      <c r="H434" s="109" t="str">
        <f>IF(H432&lt;&gt;0,IFERROR(H433/H432,"-"),"-")</f>
        <v>-</v>
      </c>
      <c r="I434" s="109" t="str">
        <f t="shared" si="33"/>
        <v>-</v>
      </c>
      <c r="J434" s="109" t="str">
        <f>IF(J432&lt;&gt;0,IFERROR(J433/J432,"-"),"-")</f>
        <v>-</v>
      </c>
      <c r="K434" s="109" t="str">
        <f>IF(K432&lt;&gt;0,IFERROR(K433/K432,"-"),"-")</f>
        <v>-</v>
      </c>
      <c r="L434" s="109" t="str">
        <f t="shared" si="34"/>
        <v>-</v>
      </c>
      <c r="M434" s="109" t="str">
        <f t="shared" si="35"/>
        <v>-</v>
      </c>
    </row>
    <row r="435" spans="1:13" ht="32.1" customHeight="1">
      <c r="A435" s="110" t="s">
        <v>66</v>
      </c>
      <c r="B435" s="110" t="s">
        <v>157</v>
      </c>
      <c r="C435" s="129" t="s">
        <v>38</v>
      </c>
      <c r="D435" s="111">
        <v>647.70000000000005</v>
      </c>
      <c r="E435" s="111"/>
      <c r="F435" s="111"/>
      <c r="G435" s="109">
        <f t="shared" si="32"/>
        <v>0</v>
      </c>
      <c r="H435" s="111"/>
      <c r="I435" s="109" t="str">
        <f t="shared" si="33"/>
        <v>-</v>
      </c>
      <c r="J435" s="111"/>
      <c r="K435" s="111"/>
      <c r="L435" s="109" t="str">
        <f t="shared" si="34"/>
        <v>-</v>
      </c>
      <c r="M435" s="109" t="str">
        <f t="shared" si="35"/>
        <v>-</v>
      </c>
    </row>
    <row r="436" spans="1:13" ht="32.1" customHeight="1">
      <c r="A436" s="110" t="s">
        <v>49</v>
      </c>
      <c r="B436" s="110" t="s">
        <v>157</v>
      </c>
      <c r="C436" s="112" t="s">
        <v>40</v>
      </c>
      <c r="D436" s="111">
        <v>666.8</v>
      </c>
      <c r="E436" s="111"/>
      <c r="F436" s="111"/>
      <c r="G436" s="109">
        <f t="shared" si="32"/>
        <v>0</v>
      </c>
      <c r="H436" s="111"/>
      <c r="I436" s="109" t="str">
        <f t="shared" si="33"/>
        <v>-</v>
      </c>
      <c r="J436" s="111"/>
      <c r="K436" s="111"/>
      <c r="L436" s="109" t="str">
        <f t="shared" si="34"/>
        <v>-</v>
      </c>
      <c r="M436" s="109" t="str">
        <f t="shared" si="35"/>
        <v>-</v>
      </c>
    </row>
    <row r="437" spans="1:13" ht="32.1" customHeight="1">
      <c r="A437" s="144" t="s">
        <v>226</v>
      </c>
      <c r="B437" s="144"/>
      <c r="C437" s="129" t="s">
        <v>1</v>
      </c>
      <c r="D437" s="108">
        <f>SUM(D440:D446)-D438</f>
        <v>80</v>
      </c>
      <c r="E437" s="108">
        <f>SUM(E440:E446)-E438</f>
        <v>1881.3000000000002</v>
      </c>
      <c r="F437" s="108">
        <f>SUM(F440:F446)-F438</f>
        <v>1881.3000000000002</v>
      </c>
      <c r="G437" s="109">
        <f t="shared" si="32"/>
        <v>23.516250000000003</v>
      </c>
      <c r="H437" s="108">
        <f>SUM(H440:H446)-H438</f>
        <v>18376.7</v>
      </c>
      <c r="I437" s="109">
        <f t="shared" si="33"/>
        <v>9.76808589804922</v>
      </c>
      <c r="J437" s="108">
        <f>SUM(J440:J446)-J438</f>
        <v>0</v>
      </c>
      <c r="K437" s="108">
        <f>SUM(K440:K446)-K438</f>
        <v>0</v>
      </c>
      <c r="L437" s="109">
        <f t="shared" si="34"/>
        <v>0</v>
      </c>
      <c r="M437" s="109" t="str">
        <f t="shared" si="35"/>
        <v>-</v>
      </c>
    </row>
    <row r="438" spans="1:13" ht="32.1" customHeight="1">
      <c r="A438" s="144"/>
      <c r="B438" s="144"/>
      <c r="C438" s="129" t="str">
        <f>IF(VALUE(C440)=0,"ВР(ОБ)",IF(VALUE(C440)&gt;540,"ошибка",IF(VALUE(C440)&lt;521,"ошибка",C440&amp;"ОБ")))</f>
        <v>521ОБ</v>
      </c>
      <c r="D438" s="108">
        <f>SUMIF($C440:$C446,$C440,D440:D446)</f>
        <v>50</v>
      </c>
      <c r="E438" s="108">
        <f>SUMIF($C440:$C446,$C440,E440:E446)</f>
        <v>1262.0999999999999</v>
      </c>
      <c r="F438" s="108">
        <f>SUMIF($C440:$C446,$C440,F440:F446)</f>
        <v>1262.0999999999999</v>
      </c>
      <c r="G438" s="109">
        <f t="shared" si="32"/>
        <v>25.241999999999997</v>
      </c>
      <c r="H438" s="108">
        <f>SUMIF($C440:$C446,$C440,H440:H446)</f>
        <v>12664.3</v>
      </c>
      <c r="I438" s="109">
        <f t="shared" si="33"/>
        <v>10.034307899532525</v>
      </c>
      <c r="J438" s="108">
        <f>SUMIF($C440:$C446,$C440,J440:J446)</f>
        <v>0</v>
      </c>
      <c r="K438" s="108">
        <f>SUMIF($C440:$C446,$C440,K440:K446)</f>
        <v>0</v>
      </c>
      <c r="L438" s="109">
        <f t="shared" si="34"/>
        <v>0</v>
      </c>
      <c r="M438" s="109" t="str">
        <f t="shared" si="35"/>
        <v>-</v>
      </c>
    </row>
    <row r="439" spans="1:13" ht="32.1" customHeight="1">
      <c r="A439" s="144"/>
      <c r="B439" s="144"/>
      <c r="C439" s="129" t="s">
        <v>2</v>
      </c>
      <c r="D439" s="109">
        <f>IF(D437&lt;&gt;0,IFERROR(D438/D437,"-"),"-")</f>
        <v>0.625</v>
      </c>
      <c r="E439" s="109">
        <f>IF(E437&lt;&gt;0,IFERROR(E438/E437,"-"),"-")</f>
        <v>0.67086589060755852</v>
      </c>
      <c r="F439" s="109">
        <f>IF(F437&lt;&gt;0,IFERROR(F438/F437,"-"),"-")</f>
        <v>0.67086589060755852</v>
      </c>
      <c r="G439" s="109">
        <f t="shared" si="32"/>
        <v>1.0733854249720935</v>
      </c>
      <c r="H439" s="109">
        <f>IF(H437&lt;&gt;0,IFERROR(H438/H437,"-"),"-")</f>
        <v>0.68914984736106044</v>
      </c>
      <c r="I439" s="109">
        <f t="shared" si="33"/>
        <v>1.0272542649872143</v>
      </c>
      <c r="J439" s="109" t="str">
        <f>IF(J437&lt;&gt;0,IFERROR(J438/J437,"-"),"-")</f>
        <v>-</v>
      </c>
      <c r="K439" s="109" t="str">
        <f>IF(K437&lt;&gt;0,IFERROR(K438/K437,"-"),"-")</f>
        <v>-</v>
      </c>
      <c r="L439" s="109" t="str">
        <f t="shared" si="34"/>
        <v>-</v>
      </c>
      <c r="M439" s="109" t="str">
        <f t="shared" si="35"/>
        <v>-</v>
      </c>
    </row>
    <row r="440" spans="1:13" ht="32.1" customHeight="1">
      <c r="A440" s="110" t="s">
        <v>227</v>
      </c>
      <c r="B440" s="110" t="s">
        <v>52</v>
      </c>
      <c r="C440" s="129" t="s">
        <v>38</v>
      </c>
      <c r="D440" s="111">
        <v>50</v>
      </c>
      <c r="E440" s="111">
        <v>1262.0999999999999</v>
      </c>
      <c r="F440" s="111">
        <v>1262.0999999999999</v>
      </c>
      <c r="G440" s="109">
        <f t="shared" si="32"/>
        <v>25.241999999999997</v>
      </c>
      <c r="H440" s="111">
        <v>12664.3</v>
      </c>
      <c r="I440" s="109">
        <f t="shared" si="33"/>
        <v>10.034307899532525</v>
      </c>
      <c r="J440" s="111"/>
      <c r="K440" s="111"/>
      <c r="L440" s="109">
        <f t="shared" si="34"/>
        <v>0</v>
      </c>
      <c r="M440" s="109" t="str">
        <f t="shared" si="35"/>
        <v>-</v>
      </c>
    </row>
    <row r="441" spans="1:13" ht="32.1" customHeight="1">
      <c r="A441" s="110" t="s">
        <v>228</v>
      </c>
      <c r="B441" s="110" t="s">
        <v>52</v>
      </c>
      <c r="C441" s="112" t="s">
        <v>171</v>
      </c>
      <c r="D441" s="111">
        <v>30</v>
      </c>
      <c r="E441" s="111"/>
      <c r="F441" s="111"/>
      <c r="G441" s="109">
        <f t="shared" si="32"/>
        <v>0</v>
      </c>
      <c r="H441" s="111"/>
      <c r="I441" s="109" t="str">
        <f t="shared" si="33"/>
        <v>-</v>
      </c>
      <c r="J441" s="111"/>
      <c r="K441" s="111"/>
      <c r="L441" s="109" t="str">
        <f t="shared" si="34"/>
        <v>-</v>
      </c>
      <c r="M441" s="109" t="str">
        <f t="shared" si="35"/>
        <v>-</v>
      </c>
    </row>
    <row r="442" spans="1:13" ht="32.1" customHeight="1">
      <c r="A442" s="110" t="s">
        <v>228</v>
      </c>
      <c r="B442" s="110" t="s">
        <v>52</v>
      </c>
      <c r="C442" s="112" t="s">
        <v>40</v>
      </c>
      <c r="D442" s="111">
        <v>50</v>
      </c>
      <c r="E442" s="111"/>
      <c r="F442" s="111"/>
      <c r="G442" s="109">
        <f t="shared" si="32"/>
        <v>0</v>
      </c>
      <c r="H442" s="111">
        <v>557.70000000000005</v>
      </c>
      <c r="I442" s="109" t="str">
        <f t="shared" si="33"/>
        <v>-</v>
      </c>
      <c r="J442" s="111"/>
      <c r="K442" s="111"/>
      <c r="L442" s="109">
        <f t="shared" si="34"/>
        <v>0</v>
      </c>
      <c r="M442" s="109" t="str">
        <f t="shared" si="35"/>
        <v>-</v>
      </c>
    </row>
    <row r="443" spans="1:13" ht="32.1" customHeight="1">
      <c r="A443" s="110" t="s">
        <v>228</v>
      </c>
      <c r="B443" s="110" t="s">
        <v>52</v>
      </c>
      <c r="C443" s="112" t="s">
        <v>77</v>
      </c>
      <c r="D443" s="111"/>
      <c r="E443" s="111">
        <v>1223.2</v>
      </c>
      <c r="F443" s="111">
        <v>1223.2</v>
      </c>
      <c r="G443" s="109" t="str">
        <f t="shared" si="32"/>
        <v>-</v>
      </c>
      <c r="H443" s="111">
        <v>17819</v>
      </c>
      <c r="I443" s="109">
        <f t="shared" si="33"/>
        <v>14.567527795945061</v>
      </c>
      <c r="J443" s="111"/>
      <c r="K443" s="111"/>
      <c r="L443" s="109">
        <f t="shared" si="34"/>
        <v>0</v>
      </c>
      <c r="M443" s="109" t="str">
        <f t="shared" si="35"/>
        <v>-</v>
      </c>
    </row>
    <row r="444" spans="1:13" ht="32.1" customHeight="1">
      <c r="A444" s="110" t="s">
        <v>228</v>
      </c>
      <c r="B444" s="110" t="s">
        <v>52</v>
      </c>
      <c r="C444" s="112" t="s">
        <v>203</v>
      </c>
      <c r="D444" s="111"/>
      <c r="E444" s="111"/>
      <c r="F444" s="111"/>
      <c r="G444" s="109" t="str">
        <f t="shared" si="32"/>
        <v>-</v>
      </c>
      <c r="H444" s="111"/>
      <c r="I444" s="109" t="str">
        <f t="shared" si="33"/>
        <v>-</v>
      </c>
      <c r="J444" s="111"/>
      <c r="K444" s="111"/>
      <c r="L444" s="109" t="str">
        <f t="shared" si="34"/>
        <v>-</v>
      </c>
      <c r="M444" s="109" t="str">
        <f t="shared" si="35"/>
        <v>-</v>
      </c>
    </row>
    <row r="445" spans="1:13" ht="32.1" customHeight="1">
      <c r="A445" s="110" t="s">
        <v>228</v>
      </c>
      <c r="B445" s="110" t="s">
        <v>52</v>
      </c>
      <c r="C445" s="112" t="s">
        <v>115</v>
      </c>
      <c r="D445" s="111"/>
      <c r="E445" s="111">
        <v>470.1</v>
      </c>
      <c r="F445" s="111">
        <v>470.1</v>
      </c>
      <c r="G445" s="109" t="str">
        <f t="shared" si="32"/>
        <v>-</v>
      </c>
      <c r="H445" s="111"/>
      <c r="I445" s="109">
        <f t="shared" si="33"/>
        <v>0</v>
      </c>
      <c r="J445" s="111"/>
      <c r="K445" s="111"/>
      <c r="L445" s="109" t="str">
        <f t="shared" si="34"/>
        <v>-</v>
      </c>
      <c r="M445" s="109" t="str">
        <f t="shared" si="35"/>
        <v>-</v>
      </c>
    </row>
    <row r="446" spans="1:13" ht="32.1" customHeight="1">
      <c r="A446" s="110" t="s">
        <v>228</v>
      </c>
      <c r="B446" s="110" t="s">
        <v>52</v>
      </c>
      <c r="C446" s="112" t="s">
        <v>46</v>
      </c>
      <c r="D446" s="111"/>
      <c r="E446" s="111">
        <v>188</v>
      </c>
      <c r="F446" s="111">
        <v>188</v>
      </c>
      <c r="G446" s="109" t="str">
        <f t="shared" si="32"/>
        <v>-</v>
      </c>
      <c r="H446" s="111"/>
      <c r="I446" s="109">
        <f t="shared" si="33"/>
        <v>0</v>
      </c>
      <c r="J446" s="111"/>
      <c r="K446" s="111"/>
      <c r="L446" s="109" t="str">
        <f t="shared" si="34"/>
        <v>-</v>
      </c>
      <c r="M446" s="109" t="str">
        <f t="shared" si="35"/>
        <v>-</v>
      </c>
    </row>
    <row r="447" spans="1:13" ht="32.1" customHeight="1">
      <c r="A447" s="144" t="s">
        <v>229</v>
      </c>
      <c r="B447" s="144"/>
      <c r="C447" s="129" t="s">
        <v>1</v>
      </c>
      <c r="D447" s="108">
        <f>SUM(D450:D452)-D448</f>
        <v>0</v>
      </c>
      <c r="E447" s="108">
        <f>SUM(E450:E452)-E448</f>
        <v>466.4</v>
      </c>
      <c r="F447" s="108">
        <f>SUM(F450:F452)-F448</f>
        <v>465.6</v>
      </c>
      <c r="G447" s="109" t="str">
        <f t="shared" si="32"/>
        <v>-</v>
      </c>
      <c r="H447" s="108">
        <f>SUM(H450:H452)-H448</f>
        <v>0</v>
      </c>
      <c r="I447" s="109">
        <f t="shared" si="33"/>
        <v>0</v>
      </c>
      <c r="J447" s="108">
        <f>SUM(J450:J452)-J448</f>
        <v>0</v>
      </c>
      <c r="K447" s="108">
        <f>SUM(K450:K452)-K448</f>
        <v>0</v>
      </c>
      <c r="L447" s="109" t="str">
        <f t="shared" si="34"/>
        <v>-</v>
      </c>
      <c r="M447" s="109" t="str">
        <f t="shared" si="35"/>
        <v>-</v>
      </c>
    </row>
    <row r="448" spans="1:13" ht="32.1" customHeight="1">
      <c r="A448" s="144"/>
      <c r="B448" s="144"/>
      <c r="C448" s="129" t="str">
        <f>IF(VALUE(C450)=0,"ВР(ОБ)",IF(VALUE(C450)&gt;540,"ошибка",IF(VALUE(C450)&lt;521,"ошибка",C450&amp;"ОБ")))</f>
        <v>530ОБ</v>
      </c>
      <c r="D448" s="108">
        <f>SUMIF($C450:$C452,$C450,D450:D452)</f>
        <v>0</v>
      </c>
      <c r="E448" s="108">
        <f>SUMIF($C450:$C452,$C450,E450:E452)</f>
        <v>466.4</v>
      </c>
      <c r="F448" s="108">
        <f>SUMIF($C450:$C452,$C450,F450:F452)</f>
        <v>465.6</v>
      </c>
      <c r="G448" s="109" t="str">
        <f t="shared" si="32"/>
        <v>-</v>
      </c>
      <c r="H448" s="108">
        <f>SUMIF($C450:$C452,$C450,H450:H452)</f>
        <v>0</v>
      </c>
      <c r="I448" s="109">
        <f t="shared" si="33"/>
        <v>0</v>
      </c>
      <c r="J448" s="108">
        <f>SUMIF($C450:$C452,$C450,J450:J452)</f>
        <v>0</v>
      </c>
      <c r="K448" s="108">
        <f>SUMIF($C450:$C452,$C450,K450:K452)</f>
        <v>0</v>
      </c>
      <c r="L448" s="109" t="str">
        <f t="shared" si="34"/>
        <v>-</v>
      </c>
      <c r="M448" s="109" t="str">
        <f t="shared" si="35"/>
        <v>-</v>
      </c>
    </row>
    <row r="449" spans="1:13" ht="32.1" customHeight="1">
      <c r="A449" s="144"/>
      <c r="B449" s="144"/>
      <c r="C449" s="129" t="s">
        <v>2</v>
      </c>
      <c r="D449" s="109" t="str">
        <f>IF(D447&lt;&gt;0,IFERROR(D448/D447,"-"),"-")</f>
        <v>-</v>
      </c>
      <c r="E449" s="109">
        <f>IF(E447&lt;&gt;0,IFERROR(E448/E447,"-"),"-")</f>
        <v>1</v>
      </c>
      <c r="F449" s="109">
        <f>IF(F447&lt;&gt;0,IFERROR(F448/F447,"-"),"-")</f>
        <v>1</v>
      </c>
      <c r="G449" s="109" t="str">
        <f t="shared" si="32"/>
        <v>-</v>
      </c>
      <c r="H449" s="109" t="str">
        <f>IF(H447&lt;&gt;0,IFERROR(H448/H447,"-"),"-")</f>
        <v>-</v>
      </c>
      <c r="I449" s="109" t="str">
        <f t="shared" si="33"/>
        <v>-</v>
      </c>
      <c r="J449" s="109" t="str">
        <f>IF(J447&lt;&gt;0,IFERROR(J448/J447,"-"),"-")</f>
        <v>-</v>
      </c>
      <c r="K449" s="109" t="str">
        <f>IF(K447&lt;&gt;0,IFERROR(K448/K447,"-"),"-")</f>
        <v>-</v>
      </c>
      <c r="L449" s="109" t="str">
        <f t="shared" si="34"/>
        <v>-</v>
      </c>
      <c r="M449" s="109" t="str">
        <f t="shared" si="35"/>
        <v>-</v>
      </c>
    </row>
    <row r="450" spans="1:13" ht="32.1" customHeight="1">
      <c r="A450" s="110" t="s">
        <v>230</v>
      </c>
      <c r="B450" s="110" t="s">
        <v>111</v>
      </c>
      <c r="C450" s="129" t="s">
        <v>143</v>
      </c>
      <c r="D450" s="111"/>
      <c r="E450" s="111">
        <v>466.4</v>
      </c>
      <c r="F450" s="111">
        <v>465.6</v>
      </c>
      <c r="G450" s="109" t="str">
        <f t="shared" si="32"/>
        <v>-</v>
      </c>
      <c r="H450" s="111"/>
      <c r="I450" s="109">
        <f t="shared" si="33"/>
        <v>0</v>
      </c>
      <c r="J450" s="111"/>
      <c r="K450" s="111"/>
      <c r="L450" s="109" t="str">
        <f t="shared" si="34"/>
        <v>-</v>
      </c>
      <c r="M450" s="109" t="str">
        <f t="shared" si="35"/>
        <v>-</v>
      </c>
    </row>
    <row r="451" spans="1:13" ht="32.1" customHeight="1">
      <c r="A451" s="110" t="s">
        <v>230</v>
      </c>
      <c r="B451" s="110" t="s">
        <v>111</v>
      </c>
      <c r="C451" s="112" t="s">
        <v>115</v>
      </c>
      <c r="D451" s="111"/>
      <c r="E451" s="111">
        <v>26.4</v>
      </c>
      <c r="F451" s="111">
        <v>26.4</v>
      </c>
      <c r="G451" s="109" t="str">
        <f t="shared" si="32"/>
        <v>-</v>
      </c>
      <c r="H451" s="111"/>
      <c r="I451" s="109">
        <f t="shared" si="33"/>
        <v>0</v>
      </c>
      <c r="J451" s="111"/>
      <c r="K451" s="111"/>
      <c r="L451" s="109" t="str">
        <f t="shared" si="34"/>
        <v>-</v>
      </c>
      <c r="M451" s="109" t="str">
        <f t="shared" si="35"/>
        <v>-</v>
      </c>
    </row>
    <row r="452" spans="1:13" ht="32.1" customHeight="1">
      <c r="A452" s="110" t="s">
        <v>230</v>
      </c>
      <c r="B452" s="110" t="s">
        <v>111</v>
      </c>
      <c r="C452" s="112" t="s">
        <v>46</v>
      </c>
      <c r="D452" s="111"/>
      <c r="E452" s="111">
        <v>440</v>
      </c>
      <c r="F452" s="111">
        <v>439.2</v>
      </c>
      <c r="G452" s="109" t="str">
        <f t="shared" si="32"/>
        <v>-</v>
      </c>
      <c r="H452" s="111"/>
      <c r="I452" s="109">
        <f t="shared" si="33"/>
        <v>0</v>
      </c>
      <c r="J452" s="111"/>
      <c r="K452" s="111"/>
      <c r="L452" s="109" t="str">
        <f t="shared" si="34"/>
        <v>-</v>
      </c>
      <c r="M452" s="109" t="str">
        <f t="shared" si="35"/>
        <v>-</v>
      </c>
    </row>
    <row r="453" spans="1:13" ht="32.1" customHeight="1">
      <c r="A453" s="144" t="s">
        <v>231</v>
      </c>
      <c r="B453" s="144"/>
      <c r="C453" s="129" t="s">
        <v>1</v>
      </c>
      <c r="D453" s="108">
        <f>SUM(D456:D459)-D454</f>
        <v>0</v>
      </c>
      <c r="E453" s="108">
        <f>SUM(E456:E459)-E454</f>
        <v>14184.099999999997</v>
      </c>
      <c r="F453" s="108">
        <f>SUM(F456:F459)-F454</f>
        <v>14184.099999999997</v>
      </c>
      <c r="G453" s="109" t="str">
        <f t="shared" si="32"/>
        <v>-</v>
      </c>
      <c r="H453" s="108">
        <f>SUM(H456:H459)-H454</f>
        <v>0</v>
      </c>
      <c r="I453" s="109">
        <f t="shared" si="33"/>
        <v>0</v>
      </c>
      <c r="J453" s="108">
        <f>SUM(J456:J459)-J454</f>
        <v>0</v>
      </c>
      <c r="K453" s="108">
        <f>SUM(K456:K459)-K454</f>
        <v>0</v>
      </c>
      <c r="L453" s="109" t="str">
        <f t="shared" si="34"/>
        <v>-</v>
      </c>
      <c r="M453" s="109" t="str">
        <f t="shared" si="35"/>
        <v>-</v>
      </c>
    </row>
    <row r="454" spans="1:13" ht="32.1" customHeight="1">
      <c r="A454" s="144"/>
      <c r="B454" s="144"/>
      <c r="C454" s="129" t="str">
        <f>IF(VALUE(C456)=0,"ВР(ОБ)",IF(VALUE(C456)&gt;540,"ошибка",IF(VALUE(C456)&lt;521,"ошибка",C456&amp;"ОБ")))</f>
        <v>521ОБ</v>
      </c>
      <c r="D454" s="108">
        <f>SUMIF($C456:$C459,$C456,D456:D459)</f>
        <v>0</v>
      </c>
      <c r="E454" s="108">
        <f>SUMIF($C456:$C459,$C456,E456:E459)</f>
        <v>14184.1</v>
      </c>
      <c r="F454" s="108">
        <f>SUMIF($C456:$C459,$C456,F456:F459)</f>
        <v>14184.1</v>
      </c>
      <c r="G454" s="109" t="str">
        <f t="shared" si="32"/>
        <v>-</v>
      </c>
      <c r="H454" s="108">
        <f>SUMIF($C456:$C459,$C456,H456:H459)</f>
        <v>0</v>
      </c>
      <c r="I454" s="109">
        <f t="shared" si="33"/>
        <v>0</v>
      </c>
      <c r="J454" s="108">
        <f>SUMIF($C456:$C459,$C456,J456:J459)</f>
        <v>0</v>
      </c>
      <c r="K454" s="108">
        <f>SUMIF($C456:$C459,$C456,K456:K459)</f>
        <v>0</v>
      </c>
      <c r="L454" s="109" t="str">
        <f t="shared" si="34"/>
        <v>-</v>
      </c>
      <c r="M454" s="109" t="str">
        <f t="shared" si="35"/>
        <v>-</v>
      </c>
    </row>
    <row r="455" spans="1:13" ht="32.1" customHeight="1">
      <c r="A455" s="144"/>
      <c r="B455" s="144"/>
      <c r="C455" s="129" t="s">
        <v>2</v>
      </c>
      <c r="D455" s="109" t="str">
        <f>IF(D453&lt;&gt;0,IFERROR(D454/D453,"-"),"-")</f>
        <v>-</v>
      </c>
      <c r="E455" s="109">
        <f>IF(E453&lt;&gt;0,IFERROR(E454/E453,"-"),"-")</f>
        <v>1.0000000000000002</v>
      </c>
      <c r="F455" s="109">
        <f>IF(F453&lt;&gt;0,IFERROR(F454/F453,"-"),"-")</f>
        <v>1.0000000000000002</v>
      </c>
      <c r="G455" s="109" t="str">
        <f t="shared" si="32"/>
        <v>-</v>
      </c>
      <c r="H455" s="109" t="str">
        <f>IF(H453&lt;&gt;0,IFERROR(H454/H453,"-"),"-")</f>
        <v>-</v>
      </c>
      <c r="I455" s="109" t="str">
        <f t="shared" si="33"/>
        <v>-</v>
      </c>
      <c r="J455" s="109" t="str">
        <f>IF(J453&lt;&gt;0,IFERROR(J454/J453,"-"),"-")</f>
        <v>-</v>
      </c>
      <c r="K455" s="109" t="str">
        <f>IF(K453&lt;&gt;0,IFERROR(K454/K453,"-"),"-")</f>
        <v>-</v>
      </c>
      <c r="L455" s="109" t="str">
        <f t="shared" si="34"/>
        <v>-</v>
      </c>
      <c r="M455" s="109" t="str">
        <f t="shared" si="35"/>
        <v>-</v>
      </c>
    </row>
    <row r="456" spans="1:13" ht="32.1" customHeight="1">
      <c r="A456" s="110" t="s">
        <v>232</v>
      </c>
      <c r="B456" s="110" t="s">
        <v>37</v>
      </c>
      <c r="C456" s="129" t="s">
        <v>38</v>
      </c>
      <c r="D456" s="111"/>
      <c r="E456" s="111">
        <v>14184.1</v>
      </c>
      <c r="F456" s="111">
        <v>14184.1</v>
      </c>
      <c r="G456" s="109" t="str">
        <f t="shared" si="32"/>
        <v>-</v>
      </c>
      <c r="H456" s="111"/>
      <c r="I456" s="109">
        <f t="shared" si="33"/>
        <v>0</v>
      </c>
      <c r="J456" s="111"/>
      <c r="K456" s="111"/>
      <c r="L456" s="109" t="str">
        <f t="shared" si="34"/>
        <v>-</v>
      </c>
      <c r="M456" s="109" t="str">
        <f t="shared" si="35"/>
        <v>-</v>
      </c>
    </row>
    <row r="457" spans="1:13" ht="32.1" customHeight="1">
      <c r="A457" s="110" t="s">
        <v>232</v>
      </c>
      <c r="B457" s="110" t="s">
        <v>37</v>
      </c>
      <c r="C457" s="112" t="s">
        <v>46</v>
      </c>
      <c r="D457" s="111"/>
      <c r="E457" s="111"/>
      <c r="F457" s="111"/>
      <c r="G457" s="109" t="str">
        <f t="shared" si="32"/>
        <v>-</v>
      </c>
      <c r="H457" s="111"/>
      <c r="I457" s="109" t="str">
        <f t="shared" si="33"/>
        <v>-</v>
      </c>
      <c r="J457" s="111"/>
      <c r="K457" s="111"/>
      <c r="L457" s="109" t="str">
        <f t="shared" si="34"/>
        <v>-</v>
      </c>
      <c r="M457" s="109" t="str">
        <f t="shared" si="35"/>
        <v>-</v>
      </c>
    </row>
    <row r="458" spans="1:13" ht="32.1" customHeight="1">
      <c r="A458" s="110" t="s">
        <v>232</v>
      </c>
      <c r="B458" s="110" t="s">
        <v>37</v>
      </c>
      <c r="C458" s="112" t="s">
        <v>115</v>
      </c>
      <c r="D458" s="111"/>
      <c r="E458" s="111">
        <v>3430.7</v>
      </c>
      <c r="F458" s="111">
        <v>3430.7</v>
      </c>
      <c r="G458" s="109" t="str">
        <f t="shared" si="32"/>
        <v>-</v>
      </c>
      <c r="H458" s="111"/>
      <c r="I458" s="109">
        <f t="shared" si="33"/>
        <v>0</v>
      </c>
      <c r="J458" s="111"/>
      <c r="K458" s="111"/>
      <c r="L458" s="109" t="str">
        <f t="shared" si="34"/>
        <v>-</v>
      </c>
      <c r="M458" s="109" t="str">
        <f t="shared" si="35"/>
        <v>-</v>
      </c>
    </row>
    <row r="459" spans="1:13" ht="32.1" customHeight="1">
      <c r="A459" s="110" t="s">
        <v>232</v>
      </c>
      <c r="B459" s="110" t="s">
        <v>37</v>
      </c>
      <c r="C459" s="112" t="s">
        <v>40</v>
      </c>
      <c r="D459" s="111"/>
      <c r="E459" s="111">
        <v>10753.4</v>
      </c>
      <c r="F459" s="111">
        <v>10753.4</v>
      </c>
      <c r="G459" s="109" t="str">
        <f t="shared" si="32"/>
        <v>-</v>
      </c>
      <c r="H459" s="111"/>
      <c r="I459" s="109">
        <f t="shared" si="33"/>
        <v>0</v>
      </c>
      <c r="J459" s="111"/>
      <c r="K459" s="111"/>
      <c r="L459" s="109" t="str">
        <f t="shared" si="34"/>
        <v>-</v>
      </c>
      <c r="M459" s="109" t="str">
        <f t="shared" si="35"/>
        <v>-</v>
      </c>
    </row>
    <row r="460" spans="1:13" ht="32.1" customHeight="1">
      <c r="A460" s="144" t="s">
        <v>47</v>
      </c>
      <c r="B460" s="144"/>
      <c r="C460" s="129" t="s">
        <v>1</v>
      </c>
      <c r="D460" s="108">
        <f>SUM(D463:D465)-D461</f>
        <v>0</v>
      </c>
      <c r="E460" s="108">
        <f>SUM(E463:E465)-E461</f>
        <v>11889.2</v>
      </c>
      <c r="F460" s="108">
        <f>SUM(F463:F465)-F461</f>
        <v>7877.8999999999987</v>
      </c>
      <c r="G460" s="109" t="str">
        <f t="shared" si="32"/>
        <v>-</v>
      </c>
      <c r="H460" s="108">
        <f>SUM(H463:H465)-H461</f>
        <v>0</v>
      </c>
      <c r="I460" s="109">
        <f t="shared" si="33"/>
        <v>0</v>
      </c>
      <c r="J460" s="108">
        <f>SUM(J463:J465)-J461</f>
        <v>7877.8999999999987</v>
      </c>
      <c r="K460" s="108">
        <f>SUM(K463:K465)-K461</f>
        <v>0</v>
      </c>
      <c r="L460" s="109" t="str">
        <f t="shared" si="34"/>
        <v>-</v>
      </c>
      <c r="M460" s="109">
        <f t="shared" si="35"/>
        <v>0</v>
      </c>
    </row>
    <row r="461" spans="1:13" ht="32.1" customHeight="1">
      <c r="A461" s="144"/>
      <c r="B461" s="144"/>
      <c r="C461" s="129" t="str">
        <f>IF(VALUE(C463)=0,"ВР(ОБ)",IF(VALUE(C463)&gt;540,"ошибка",IF(VALUE(C463)&lt;521,"ошибка",C463&amp;"ОБ")))</f>
        <v>521ОБ</v>
      </c>
      <c r="D461" s="108">
        <f>SUMIF($C463:$C465,$C463,D463:D465)</f>
        <v>0</v>
      </c>
      <c r="E461" s="108">
        <f>SUMIF($C463:$C465,$C463,E463:E465)</f>
        <v>11500</v>
      </c>
      <c r="F461" s="108">
        <f>SUMIF($C463:$C465,$C463,F463:F465)</f>
        <v>7488.7</v>
      </c>
      <c r="G461" s="109" t="str">
        <f t="shared" si="32"/>
        <v>-</v>
      </c>
      <c r="H461" s="108">
        <f>SUMIF($C463:$C465,$C463,H463:H465)</f>
        <v>0</v>
      </c>
      <c r="I461" s="109">
        <f t="shared" si="33"/>
        <v>0</v>
      </c>
      <c r="J461" s="108">
        <f>SUMIF($C463:$C465,$C463,J463:J465)</f>
        <v>7488.7</v>
      </c>
      <c r="K461" s="108">
        <f>SUMIF($C463:$C465,$C463,K463:K465)</f>
        <v>0</v>
      </c>
      <c r="L461" s="109" t="str">
        <f t="shared" si="34"/>
        <v>-</v>
      </c>
      <c r="M461" s="109">
        <f t="shared" si="35"/>
        <v>0</v>
      </c>
    </row>
    <row r="462" spans="1:13" ht="32.1" customHeight="1">
      <c r="A462" s="144"/>
      <c r="B462" s="144"/>
      <c r="C462" s="129" t="s">
        <v>2</v>
      </c>
      <c r="D462" s="109" t="str">
        <f>IF(D460&lt;&gt;0,IFERROR(D461/D460,"-"),"-")</f>
        <v>-</v>
      </c>
      <c r="E462" s="109">
        <f>IF(E460&lt;&gt;0,IFERROR(E461/E460,"-"),"-")</f>
        <v>0.96726440803418223</v>
      </c>
      <c r="F462" s="109">
        <f>IF(F460&lt;&gt;0,IFERROR(F461/F460,"-"),"-")</f>
        <v>0.95059597100750215</v>
      </c>
      <c r="G462" s="109" t="str">
        <f t="shared" si="32"/>
        <v>-</v>
      </c>
      <c r="H462" s="109" t="str">
        <f>IF(H460&lt;&gt;0,IFERROR(H461/H460,"-"),"-")</f>
        <v>-</v>
      </c>
      <c r="I462" s="109" t="str">
        <f t="shared" si="33"/>
        <v>-</v>
      </c>
      <c r="J462" s="109">
        <f>IF(J460&lt;&gt;0,IFERROR(J461/J460,"-"),"-")</f>
        <v>0.95059597100750215</v>
      </c>
      <c r="K462" s="109" t="str">
        <f>IF(K460&lt;&gt;0,IFERROR(K461/K460,"-"),"-")</f>
        <v>-</v>
      </c>
      <c r="L462" s="109" t="str">
        <f t="shared" si="34"/>
        <v>-</v>
      </c>
      <c r="M462" s="109" t="str">
        <f t="shared" si="35"/>
        <v>-</v>
      </c>
    </row>
    <row r="463" spans="1:13" ht="32.1" customHeight="1">
      <c r="A463" s="110" t="s">
        <v>48</v>
      </c>
      <c r="B463" s="110" t="s">
        <v>44</v>
      </c>
      <c r="C463" s="129" t="s">
        <v>38</v>
      </c>
      <c r="D463" s="111"/>
      <c r="E463" s="111">
        <v>11500</v>
      </c>
      <c r="F463" s="111">
        <v>7488.7</v>
      </c>
      <c r="G463" s="109" t="str">
        <f t="shared" si="32"/>
        <v>-</v>
      </c>
      <c r="H463" s="111"/>
      <c r="I463" s="109">
        <f t="shared" si="33"/>
        <v>0</v>
      </c>
      <c r="J463" s="111">
        <v>7488.7</v>
      </c>
      <c r="K463" s="111"/>
      <c r="L463" s="109" t="str">
        <f t="shared" si="34"/>
        <v>-</v>
      </c>
      <c r="M463" s="109">
        <f t="shared" si="35"/>
        <v>0</v>
      </c>
    </row>
    <row r="464" spans="1:13" ht="32.1" customHeight="1">
      <c r="A464" s="110" t="s">
        <v>140</v>
      </c>
      <c r="B464" s="110" t="s">
        <v>44</v>
      </c>
      <c r="C464" s="112" t="s">
        <v>104</v>
      </c>
      <c r="D464" s="111"/>
      <c r="E464" s="111"/>
      <c r="F464" s="111"/>
      <c r="G464" s="109" t="str">
        <f t="shared" si="32"/>
        <v>-</v>
      </c>
      <c r="H464" s="111"/>
      <c r="I464" s="109" t="str">
        <f t="shared" si="33"/>
        <v>-</v>
      </c>
      <c r="J464" s="111"/>
      <c r="K464" s="111"/>
      <c r="L464" s="109" t="str">
        <f t="shared" si="34"/>
        <v>-</v>
      </c>
      <c r="M464" s="109" t="str">
        <f t="shared" si="35"/>
        <v>-</v>
      </c>
    </row>
    <row r="465" spans="1:13" ht="32.1" customHeight="1">
      <c r="A465" s="110" t="s">
        <v>140</v>
      </c>
      <c r="B465" s="110" t="s">
        <v>44</v>
      </c>
      <c r="C465" s="112" t="s">
        <v>46</v>
      </c>
      <c r="D465" s="111"/>
      <c r="E465" s="111">
        <v>11889.2</v>
      </c>
      <c r="F465" s="111">
        <v>7877.9</v>
      </c>
      <c r="G465" s="109" t="str">
        <f t="shared" si="32"/>
        <v>-</v>
      </c>
      <c r="H465" s="111"/>
      <c r="I465" s="109">
        <f t="shared" si="33"/>
        <v>0</v>
      </c>
      <c r="J465" s="111">
        <v>7877.9</v>
      </c>
      <c r="K465" s="111"/>
      <c r="L465" s="109" t="str">
        <f t="shared" si="34"/>
        <v>-</v>
      </c>
      <c r="M465" s="109">
        <f t="shared" si="35"/>
        <v>0</v>
      </c>
    </row>
    <row r="466" spans="1:13" ht="32.1" customHeight="1">
      <c r="A466" s="144" t="s">
        <v>233</v>
      </c>
      <c r="B466" s="144"/>
      <c r="C466" s="129" t="s">
        <v>1</v>
      </c>
      <c r="D466" s="108">
        <f>SUM(D469:D471)-D467</f>
        <v>0</v>
      </c>
      <c r="E466" s="108">
        <f>SUM(E469:E471)-E467</f>
        <v>166.5</v>
      </c>
      <c r="F466" s="108">
        <f>SUM(F469:F471)-F467</f>
        <v>166.5</v>
      </c>
      <c r="G466" s="109" t="str">
        <f t="shared" si="32"/>
        <v>-</v>
      </c>
      <c r="H466" s="108">
        <f>SUM(H469:H471)-H467</f>
        <v>0</v>
      </c>
      <c r="I466" s="109">
        <f t="shared" si="33"/>
        <v>0</v>
      </c>
      <c r="J466" s="108">
        <f>SUM(J469:J471)-J467</f>
        <v>166.5</v>
      </c>
      <c r="K466" s="108">
        <f>SUM(K469:K471)-K467</f>
        <v>0</v>
      </c>
      <c r="L466" s="109" t="str">
        <f t="shared" si="34"/>
        <v>-</v>
      </c>
      <c r="M466" s="109">
        <f t="shared" si="35"/>
        <v>0</v>
      </c>
    </row>
    <row r="467" spans="1:13" ht="32.1" customHeight="1">
      <c r="A467" s="144"/>
      <c r="B467" s="144"/>
      <c r="C467" s="129" t="str">
        <f>IF(VALUE(C469)=0,"ВР(ОБ)",IF(VALUE(C469)&gt;540,"ошибка",IF(VALUE(C469)&lt;521,"ошибка",C469&amp;"ОБ")))</f>
        <v>521ОБ</v>
      </c>
      <c r="D467" s="108">
        <f>SUMIF($C469:$C471,$C469,D469:D471)</f>
        <v>0</v>
      </c>
      <c r="E467" s="108">
        <f>SUMIF($C469:$C471,$C469,E469:E471)</f>
        <v>113.2</v>
      </c>
      <c r="F467" s="108">
        <f>SUMIF($C469:$C471,$C469,F469:F471)</f>
        <v>113.2</v>
      </c>
      <c r="G467" s="109" t="str">
        <f t="shared" si="32"/>
        <v>-</v>
      </c>
      <c r="H467" s="108">
        <f>SUMIF($C469:$C471,$C469,H469:H471)</f>
        <v>0</v>
      </c>
      <c r="I467" s="109">
        <f t="shared" si="33"/>
        <v>0</v>
      </c>
      <c r="J467" s="108">
        <f>SUMIF($C469:$C471,$C469,J469:J471)</f>
        <v>113.2</v>
      </c>
      <c r="K467" s="108">
        <f>SUMIF($C469:$C471,$C469,K469:K471)</f>
        <v>0</v>
      </c>
      <c r="L467" s="109" t="str">
        <f t="shared" si="34"/>
        <v>-</v>
      </c>
      <c r="M467" s="109">
        <f t="shared" si="35"/>
        <v>0</v>
      </c>
    </row>
    <row r="468" spans="1:13" ht="32.1" customHeight="1">
      <c r="A468" s="144"/>
      <c r="B468" s="144"/>
      <c r="C468" s="129" t="s">
        <v>2</v>
      </c>
      <c r="D468" s="109" t="str">
        <f>IF(D466&lt;&gt;0,IFERROR(D467/D466,"-"),"-")</f>
        <v>-</v>
      </c>
      <c r="E468" s="109">
        <f>IF(E466&lt;&gt;0,IFERROR(E467/E466,"-"),"-")</f>
        <v>0.67987987987987986</v>
      </c>
      <c r="F468" s="109">
        <f>IF(F466&lt;&gt;0,IFERROR(F467/F466,"-"),"-")</f>
        <v>0.67987987987987986</v>
      </c>
      <c r="G468" s="109" t="str">
        <f t="shared" si="32"/>
        <v>-</v>
      </c>
      <c r="H468" s="109" t="str">
        <f>IF(H466&lt;&gt;0,IFERROR(H467/H466,"-"),"-")</f>
        <v>-</v>
      </c>
      <c r="I468" s="109" t="str">
        <f t="shared" si="33"/>
        <v>-</v>
      </c>
      <c r="J468" s="109">
        <f>IF(J466&lt;&gt;0,IFERROR(J467/J466,"-"),"-")</f>
        <v>0.67987987987987986</v>
      </c>
      <c r="K468" s="109" t="str">
        <f>IF(K466&lt;&gt;0,IFERROR(K467/K466,"-"),"-")</f>
        <v>-</v>
      </c>
      <c r="L468" s="109" t="str">
        <f t="shared" si="34"/>
        <v>-</v>
      </c>
      <c r="M468" s="109" t="str">
        <f t="shared" si="35"/>
        <v>-</v>
      </c>
    </row>
    <row r="469" spans="1:13" ht="32.1" customHeight="1">
      <c r="A469" s="110" t="s">
        <v>234</v>
      </c>
      <c r="B469" s="110" t="s">
        <v>52</v>
      </c>
      <c r="C469" s="129" t="s">
        <v>38</v>
      </c>
      <c r="D469" s="111"/>
      <c r="E469" s="111">
        <v>113.2</v>
      </c>
      <c r="F469" s="111">
        <v>113.2</v>
      </c>
      <c r="G469" s="109" t="str">
        <f t="shared" si="32"/>
        <v>-</v>
      </c>
      <c r="H469" s="111"/>
      <c r="I469" s="109">
        <f t="shared" si="33"/>
        <v>0</v>
      </c>
      <c r="J469" s="111">
        <v>113.2</v>
      </c>
      <c r="K469" s="111"/>
      <c r="L469" s="109" t="str">
        <f t="shared" si="34"/>
        <v>-</v>
      </c>
      <c r="M469" s="109">
        <f t="shared" si="35"/>
        <v>0</v>
      </c>
    </row>
    <row r="470" spans="1:13" ht="32.1" customHeight="1">
      <c r="A470" s="110" t="s">
        <v>235</v>
      </c>
      <c r="B470" s="110" t="s">
        <v>52</v>
      </c>
      <c r="C470" s="112" t="s">
        <v>171</v>
      </c>
      <c r="D470" s="111"/>
      <c r="E470" s="111">
        <v>53.3</v>
      </c>
      <c r="F470" s="111">
        <v>53.3</v>
      </c>
      <c r="G470" s="109" t="str">
        <f t="shared" si="32"/>
        <v>-</v>
      </c>
      <c r="H470" s="111"/>
      <c r="I470" s="109">
        <f t="shared" si="33"/>
        <v>0</v>
      </c>
      <c r="J470" s="111">
        <v>53.3</v>
      </c>
      <c r="K470" s="111"/>
      <c r="L470" s="109" t="str">
        <f t="shared" si="34"/>
        <v>-</v>
      </c>
      <c r="M470" s="109">
        <f t="shared" si="35"/>
        <v>0</v>
      </c>
    </row>
    <row r="471" spans="1:13" ht="32.1" customHeight="1">
      <c r="A471" s="110" t="s">
        <v>235</v>
      </c>
      <c r="B471" s="110" t="s">
        <v>52</v>
      </c>
      <c r="C471" s="112" t="s">
        <v>203</v>
      </c>
      <c r="D471" s="111"/>
      <c r="E471" s="111">
        <v>113.2</v>
      </c>
      <c r="F471" s="111">
        <v>113.2</v>
      </c>
      <c r="G471" s="109" t="str">
        <f t="shared" si="32"/>
        <v>-</v>
      </c>
      <c r="H471" s="111"/>
      <c r="I471" s="109">
        <f t="shared" si="33"/>
        <v>0</v>
      </c>
      <c r="J471" s="111">
        <v>113.2</v>
      </c>
      <c r="K471" s="111"/>
      <c r="L471" s="109" t="str">
        <f t="shared" si="34"/>
        <v>-</v>
      </c>
      <c r="M471" s="109">
        <f t="shared" si="35"/>
        <v>0</v>
      </c>
    </row>
    <row r="472" spans="1:13" ht="32.1" customHeight="1">
      <c r="A472" s="144" t="s">
        <v>236</v>
      </c>
      <c r="B472" s="144"/>
      <c r="C472" s="129" t="s">
        <v>1</v>
      </c>
      <c r="D472" s="108">
        <f>SUM(D475:D476)-D473</f>
        <v>0</v>
      </c>
      <c r="E472" s="108">
        <f>SUM(E475:E476)-E473</f>
        <v>2174.9</v>
      </c>
      <c r="F472" s="108">
        <f>SUM(F475:F476)-F473</f>
        <v>2174.9</v>
      </c>
      <c r="G472" s="109" t="str">
        <f t="shared" si="32"/>
        <v>-</v>
      </c>
      <c r="H472" s="108">
        <f>SUM(H475:H476)-H473</f>
        <v>4500</v>
      </c>
      <c r="I472" s="109">
        <f t="shared" si="33"/>
        <v>2.0690606464665042</v>
      </c>
      <c r="J472" s="108">
        <f>SUM(J475:J476)-J473</f>
        <v>0</v>
      </c>
      <c r="K472" s="108">
        <f>SUM(K475:K476)-K473</f>
        <v>0</v>
      </c>
      <c r="L472" s="109">
        <f t="shared" si="34"/>
        <v>0</v>
      </c>
      <c r="M472" s="109" t="str">
        <f t="shared" si="35"/>
        <v>-</v>
      </c>
    </row>
    <row r="473" spans="1:13" ht="32.1" customHeight="1">
      <c r="A473" s="144"/>
      <c r="B473" s="144"/>
      <c r="C473" s="129" t="str">
        <f>IF(VALUE(C475)=0,"ВР(ОБ)",IF(VALUE(C475)&gt;540,"ошибка",IF(VALUE(C475)&lt;521,"ошибка",C475&amp;"ОБ")))</f>
        <v>521ОБ</v>
      </c>
      <c r="D473" s="108">
        <f>SUMIF($C475:$C476,$C475,D475:D476)</f>
        <v>0</v>
      </c>
      <c r="E473" s="108">
        <f>SUMIF($C475:$C476,$C475,E475:E476)</f>
        <v>1115</v>
      </c>
      <c r="F473" s="108">
        <f>SUMIF($C475:$C476,$C475,F475:F476)</f>
        <v>1115</v>
      </c>
      <c r="G473" s="109" t="str">
        <f t="shared" si="32"/>
        <v>-</v>
      </c>
      <c r="H473" s="108">
        <f>SUMIF($C475:$C476,$C475,H475:H476)</f>
        <v>4500</v>
      </c>
      <c r="I473" s="109">
        <f t="shared" si="33"/>
        <v>4.0358744394618835</v>
      </c>
      <c r="J473" s="108">
        <f>SUMIF($C475:$C476,$C475,J475:J476)</f>
        <v>0</v>
      </c>
      <c r="K473" s="108">
        <f>SUMIF($C475:$C476,$C475,K475:K476)</f>
        <v>0</v>
      </c>
      <c r="L473" s="109">
        <f t="shared" si="34"/>
        <v>0</v>
      </c>
      <c r="M473" s="109" t="str">
        <f t="shared" si="35"/>
        <v>-</v>
      </c>
    </row>
    <row r="474" spans="1:13" ht="32.1" customHeight="1">
      <c r="A474" s="144"/>
      <c r="B474" s="144"/>
      <c r="C474" s="129" t="s">
        <v>2</v>
      </c>
      <c r="D474" s="109" t="str">
        <f>IF(D472&lt;&gt;0,IFERROR(D473/D472,"-"),"-")</f>
        <v>-</v>
      </c>
      <c r="E474" s="109">
        <f>IF(E472&lt;&gt;0,IFERROR(E473/E472,"-"),"-")</f>
        <v>0.51266724906892269</v>
      </c>
      <c r="F474" s="109">
        <f>IF(F472&lt;&gt;0,IFERROR(F473/F472,"-"),"-")</f>
        <v>0.51266724906892269</v>
      </c>
      <c r="G474" s="109" t="str">
        <f t="shared" si="32"/>
        <v>-</v>
      </c>
      <c r="H474" s="109">
        <f>IF(H472&lt;&gt;0,IFERROR(H473/H472,"-"),"-")</f>
        <v>1</v>
      </c>
      <c r="I474" s="109">
        <f t="shared" si="33"/>
        <v>1.9505829596412556</v>
      </c>
      <c r="J474" s="109" t="str">
        <f>IF(J472&lt;&gt;0,IFERROR(J473/J472,"-"),"-")</f>
        <v>-</v>
      </c>
      <c r="K474" s="109" t="str">
        <f>IF(K472&lt;&gt;0,IFERROR(K473/K472,"-"),"-")</f>
        <v>-</v>
      </c>
      <c r="L474" s="109" t="str">
        <f t="shared" si="34"/>
        <v>-</v>
      </c>
      <c r="M474" s="109" t="str">
        <f t="shared" si="35"/>
        <v>-</v>
      </c>
    </row>
    <row r="475" spans="1:13" ht="32.1" customHeight="1">
      <c r="A475" s="110" t="s">
        <v>237</v>
      </c>
      <c r="B475" s="110" t="s">
        <v>206</v>
      </c>
      <c r="C475" s="129" t="s">
        <v>38</v>
      </c>
      <c r="D475" s="111"/>
      <c r="E475" s="111">
        <v>1115</v>
      </c>
      <c r="F475" s="111">
        <v>1115</v>
      </c>
      <c r="G475" s="109" t="str">
        <f t="shared" si="32"/>
        <v>-</v>
      </c>
      <c r="H475" s="111">
        <v>4500</v>
      </c>
      <c r="I475" s="109">
        <f t="shared" si="33"/>
        <v>4.0358744394618835</v>
      </c>
      <c r="J475" s="111"/>
      <c r="K475" s="111"/>
      <c r="L475" s="109">
        <f t="shared" si="34"/>
        <v>0</v>
      </c>
      <c r="M475" s="109" t="str">
        <f t="shared" si="35"/>
        <v>-</v>
      </c>
    </row>
    <row r="476" spans="1:13" ht="32.1" customHeight="1">
      <c r="A476" s="110" t="s">
        <v>238</v>
      </c>
      <c r="B476" s="110" t="s">
        <v>206</v>
      </c>
      <c r="C476" s="112" t="s">
        <v>46</v>
      </c>
      <c r="D476" s="111"/>
      <c r="E476" s="111">
        <v>2174.9</v>
      </c>
      <c r="F476" s="111">
        <v>2174.9</v>
      </c>
      <c r="G476" s="109" t="str">
        <f t="shared" ref="G476:G539" si="36">IF(D476&lt;&gt;0,IFERROR(F476/D476,"-"),"-")</f>
        <v>-</v>
      </c>
      <c r="H476" s="111">
        <v>4500</v>
      </c>
      <c r="I476" s="109">
        <f t="shared" ref="I476:I539" si="37">IF(F476&lt;&gt;0,IFERROR(H476/F476,"-"),"-")</f>
        <v>2.0690606464665042</v>
      </c>
      <c r="J476" s="111"/>
      <c r="K476" s="111"/>
      <c r="L476" s="109">
        <f t="shared" ref="L476:L539" si="38">IF(H476&lt;&gt;0,IFERROR(K476/H476,"-"),"-")</f>
        <v>0</v>
      </c>
      <c r="M476" s="109" t="str">
        <f t="shared" ref="M476:M539" si="39">IF(J476&lt;&gt;0,IFERROR(K476/J476,"-"),"-")</f>
        <v>-</v>
      </c>
    </row>
    <row r="477" spans="1:13" ht="32.1" customHeight="1">
      <c r="A477" s="144" t="s">
        <v>239</v>
      </c>
      <c r="B477" s="144"/>
      <c r="C477" s="129" t="s">
        <v>1</v>
      </c>
      <c r="D477" s="108">
        <f>SUM(D480:D482)-D478</f>
        <v>0</v>
      </c>
      <c r="E477" s="108">
        <f>SUM(E480:E482)-E478</f>
        <v>11058.1</v>
      </c>
      <c r="F477" s="108">
        <f>SUM(F480:F482)-F478</f>
        <v>10215</v>
      </c>
      <c r="G477" s="109" t="str">
        <f t="shared" si="36"/>
        <v>-</v>
      </c>
      <c r="H477" s="108">
        <f>SUM(H480:H482)-H478</f>
        <v>17720.599999999999</v>
      </c>
      <c r="I477" s="109">
        <f t="shared" si="37"/>
        <v>1.7347626040137052</v>
      </c>
      <c r="J477" s="108">
        <f>SUM(J480:J482)-J478</f>
        <v>0</v>
      </c>
      <c r="K477" s="108">
        <f>SUM(K480:K482)-K478</f>
        <v>0</v>
      </c>
      <c r="L477" s="109">
        <f t="shared" si="38"/>
        <v>0</v>
      </c>
      <c r="M477" s="109" t="str">
        <f t="shared" si="39"/>
        <v>-</v>
      </c>
    </row>
    <row r="478" spans="1:13" ht="32.1" customHeight="1">
      <c r="A478" s="144"/>
      <c r="B478" s="144"/>
      <c r="C478" s="129" t="str">
        <f>IF(VALUE(C480)=0,"ВР(ОБ)",IF(VALUE(C480)&gt;540,"ошибка",IF(VALUE(C480)&lt;521,"ошибка",C480&amp;"ОБ")))</f>
        <v>540ОБ</v>
      </c>
      <c r="D478" s="108">
        <f>SUMIF($C480:$C482,$C480,D480:D482)</f>
        <v>0</v>
      </c>
      <c r="E478" s="108">
        <f>SUMIF($C480:$C482,$C480,E480:E482)</f>
        <v>7989.1</v>
      </c>
      <c r="F478" s="108">
        <f>SUMIF($C480:$C482,$C480,F480:F482)</f>
        <v>7150.5</v>
      </c>
      <c r="G478" s="109" t="str">
        <f t="shared" si="36"/>
        <v>-</v>
      </c>
      <c r="H478" s="108">
        <f>SUMIF($C480:$C482,$C480,H480:H482)</f>
        <v>12404.4</v>
      </c>
      <c r="I478" s="109">
        <f t="shared" si="37"/>
        <v>1.7347598070065029</v>
      </c>
      <c r="J478" s="108">
        <f>SUMIF($C480:$C482,$C480,J480:J482)</f>
        <v>0</v>
      </c>
      <c r="K478" s="108">
        <f>SUMIF($C480:$C482,$C480,K480:K482)</f>
        <v>0</v>
      </c>
      <c r="L478" s="109">
        <f t="shared" si="38"/>
        <v>0</v>
      </c>
      <c r="M478" s="109" t="str">
        <f t="shared" si="39"/>
        <v>-</v>
      </c>
    </row>
    <row r="479" spans="1:13" ht="32.1" customHeight="1">
      <c r="A479" s="144"/>
      <c r="B479" s="144"/>
      <c r="C479" s="129" t="s">
        <v>2</v>
      </c>
      <c r="D479" s="109" t="str">
        <f>IF(D477&lt;&gt;0,IFERROR(D478/D477,"-"),"-")</f>
        <v>-</v>
      </c>
      <c r="E479" s="109">
        <f>IF(E477&lt;&gt;0,IFERROR(E478/E477,"-"),"-")</f>
        <v>0.72246588473607587</v>
      </c>
      <c r="F479" s="109">
        <f>IF(F477&lt;&gt;0,IFERROR(F478/F477,"-"),"-")</f>
        <v>0.7</v>
      </c>
      <c r="G479" s="109" t="str">
        <f t="shared" si="36"/>
        <v>-</v>
      </c>
      <c r="H479" s="109">
        <f>IF(H477&lt;&gt;0,IFERROR(H478/H477,"-"),"-")</f>
        <v>0.69999887137004391</v>
      </c>
      <c r="I479" s="109">
        <f t="shared" si="37"/>
        <v>0.99999838767149141</v>
      </c>
      <c r="J479" s="109" t="str">
        <f>IF(J477&lt;&gt;0,IFERROR(J478/J477,"-"),"-")</f>
        <v>-</v>
      </c>
      <c r="K479" s="109" t="str">
        <f>IF(K477&lt;&gt;0,IFERROR(K478/K477,"-"),"-")</f>
        <v>-</v>
      </c>
      <c r="L479" s="109" t="str">
        <f t="shared" si="38"/>
        <v>-</v>
      </c>
      <c r="M479" s="109" t="str">
        <f t="shared" si="39"/>
        <v>-</v>
      </c>
    </row>
    <row r="480" spans="1:13" ht="32.1" customHeight="1">
      <c r="A480" s="110" t="s">
        <v>240</v>
      </c>
      <c r="B480" s="110" t="s">
        <v>162</v>
      </c>
      <c r="C480" s="129" t="s">
        <v>67</v>
      </c>
      <c r="D480" s="111"/>
      <c r="E480" s="111">
        <v>7989.1</v>
      </c>
      <c r="F480" s="111">
        <v>7150.5</v>
      </c>
      <c r="G480" s="109" t="str">
        <f t="shared" si="36"/>
        <v>-</v>
      </c>
      <c r="H480" s="111">
        <v>12404.4</v>
      </c>
      <c r="I480" s="109">
        <f t="shared" si="37"/>
        <v>1.7347598070065029</v>
      </c>
      <c r="J480" s="111"/>
      <c r="K480" s="111"/>
      <c r="L480" s="109">
        <f t="shared" si="38"/>
        <v>0</v>
      </c>
      <c r="M480" s="109" t="str">
        <f t="shared" si="39"/>
        <v>-</v>
      </c>
    </row>
    <row r="481" spans="1:13" ht="32.1" customHeight="1">
      <c r="A481" s="110" t="s">
        <v>240</v>
      </c>
      <c r="B481" s="110" t="s">
        <v>162</v>
      </c>
      <c r="C481" s="112" t="s">
        <v>46</v>
      </c>
      <c r="D481" s="111"/>
      <c r="E481" s="111">
        <v>11058.1</v>
      </c>
      <c r="F481" s="111">
        <v>10215</v>
      </c>
      <c r="G481" s="109" t="str">
        <f t="shared" si="36"/>
        <v>-</v>
      </c>
      <c r="H481" s="111"/>
      <c r="I481" s="109">
        <f t="shared" si="37"/>
        <v>0</v>
      </c>
      <c r="J481" s="111"/>
      <c r="K481" s="111"/>
      <c r="L481" s="109" t="str">
        <f t="shared" si="38"/>
        <v>-</v>
      </c>
      <c r="M481" s="109" t="str">
        <f t="shared" si="39"/>
        <v>-</v>
      </c>
    </row>
    <row r="482" spans="1:13" ht="32.1" customHeight="1">
      <c r="A482" s="110" t="s">
        <v>241</v>
      </c>
      <c r="B482" s="110" t="s">
        <v>162</v>
      </c>
      <c r="C482" s="112" t="s">
        <v>46</v>
      </c>
      <c r="D482" s="111"/>
      <c r="E482" s="111"/>
      <c r="F482" s="111"/>
      <c r="G482" s="109" t="str">
        <f t="shared" si="36"/>
        <v>-</v>
      </c>
      <c r="H482" s="111">
        <v>17720.599999999999</v>
      </c>
      <c r="I482" s="109" t="str">
        <f t="shared" si="37"/>
        <v>-</v>
      </c>
      <c r="J482" s="111"/>
      <c r="K482" s="111"/>
      <c r="L482" s="109">
        <f t="shared" si="38"/>
        <v>0</v>
      </c>
      <c r="M482" s="109" t="str">
        <f t="shared" si="39"/>
        <v>-</v>
      </c>
    </row>
    <row r="483" spans="1:13" ht="32.1" customHeight="1">
      <c r="A483" s="144" t="s">
        <v>226</v>
      </c>
      <c r="B483" s="144"/>
      <c r="C483" s="129" t="s">
        <v>1</v>
      </c>
      <c r="D483" s="108">
        <f>SUM(D486:D489)-D484</f>
        <v>111.9</v>
      </c>
      <c r="E483" s="108">
        <f>SUM(E486:E489)-E484</f>
        <v>0</v>
      </c>
      <c r="F483" s="108">
        <f>SUM(F486:F489)-F484</f>
        <v>0</v>
      </c>
      <c r="G483" s="109">
        <f t="shared" si="36"/>
        <v>0</v>
      </c>
      <c r="H483" s="108">
        <f>SUM(H486:H489)-H484</f>
        <v>0</v>
      </c>
      <c r="I483" s="109" t="str">
        <f t="shared" si="37"/>
        <v>-</v>
      </c>
      <c r="J483" s="108">
        <f>SUM(J486:J489)-J484</f>
        <v>0</v>
      </c>
      <c r="K483" s="108">
        <f>SUM(K486:K489)-K484</f>
        <v>0</v>
      </c>
      <c r="L483" s="109" t="str">
        <f t="shared" si="38"/>
        <v>-</v>
      </c>
      <c r="M483" s="109" t="str">
        <f t="shared" si="39"/>
        <v>-</v>
      </c>
    </row>
    <row r="484" spans="1:13" ht="32.1" customHeight="1">
      <c r="A484" s="144"/>
      <c r="B484" s="144"/>
      <c r="C484" s="129" t="str">
        <f>IF(VALUE(C486)=0,"ВР(ОБ)",IF(VALUE(C486)&gt;540,"ошибка",IF(VALUE(C486)&lt;521,"ошибка",C486&amp;"ОБ")))</f>
        <v>521ОБ</v>
      </c>
      <c r="D484" s="108">
        <f>SUMIF($C486:$C489,$C486,D486:D489)</f>
        <v>110.9</v>
      </c>
      <c r="E484" s="108">
        <f>SUMIF($C486:$C489,$C486,E486:E489)</f>
        <v>0</v>
      </c>
      <c r="F484" s="108">
        <f>SUMIF($C486:$C489,$C486,F486:F489)</f>
        <v>0</v>
      </c>
      <c r="G484" s="109">
        <f t="shared" si="36"/>
        <v>0</v>
      </c>
      <c r="H484" s="108">
        <f>SUMIF($C486:$C489,$C486,H486:H489)</f>
        <v>0</v>
      </c>
      <c r="I484" s="109" t="str">
        <f t="shared" si="37"/>
        <v>-</v>
      </c>
      <c r="J484" s="108">
        <f>SUMIF($C486:$C489,$C486,J486:J489)</f>
        <v>0</v>
      </c>
      <c r="K484" s="108">
        <f>SUMIF($C486:$C489,$C486,K486:K489)</f>
        <v>0</v>
      </c>
      <c r="L484" s="109" t="str">
        <f t="shared" si="38"/>
        <v>-</v>
      </c>
      <c r="M484" s="109" t="str">
        <f t="shared" si="39"/>
        <v>-</v>
      </c>
    </row>
    <row r="485" spans="1:13" ht="32.1" customHeight="1">
      <c r="A485" s="144"/>
      <c r="B485" s="144"/>
      <c r="C485" s="129" t="s">
        <v>2</v>
      </c>
      <c r="D485" s="109">
        <f>IF(D483&lt;&gt;0,IFERROR(D484/D483,"-"),"-")</f>
        <v>0.99106344950848968</v>
      </c>
      <c r="E485" s="109" t="str">
        <f>IF(E483&lt;&gt;0,IFERROR(E484/E483,"-"),"-")</f>
        <v>-</v>
      </c>
      <c r="F485" s="109" t="str">
        <f>IF(F483&lt;&gt;0,IFERROR(F484/F483,"-"),"-")</f>
        <v>-</v>
      </c>
      <c r="G485" s="109" t="str">
        <f t="shared" si="36"/>
        <v>-</v>
      </c>
      <c r="H485" s="109" t="str">
        <f>IF(H483&lt;&gt;0,IFERROR(H484/H483,"-"),"-")</f>
        <v>-</v>
      </c>
      <c r="I485" s="109" t="str">
        <f t="shared" si="37"/>
        <v>-</v>
      </c>
      <c r="J485" s="109" t="str">
        <f>IF(J483&lt;&gt;0,IFERROR(J484/J483,"-"),"-")</f>
        <v>-</v>
      </c>
      <c r="K485" s="109" t="str">
        <f>IF(K483&lt;&gt;0,IFERROR(K484/K483,"-"),"-")</f>
        <v>-</v>
      </c>
      <c r="L485" s="109" t="str">
        <f t="shared" si="38"/>
        <v>-</v>
      </c>
      <c r="M485" s="109" t="str">
        <f t="shared" si="39"/>
        <v>-</v>
      </c>
    </row>
    <row r="486" spans="1:13" ht="32.1" customHeight="1">
      <c r="A486" s="110" t="s">
        <v>227</v>
      </c>
      <c r="B486" s="110" t="s">
        <v>52</v>
      </c>
      <c r="C486" s="129" t="s">
        <v>38</v>
      </c>
      <c r="D486" s="111">
        <v>110.9</v>
      </c>
      <c r="E486" s="111"/>
      <c r="F486" s="111"/>
      <c r="G486" s="109">
        <f t="shared" si="36"/>
        <v>0</v>
      </c>
      <c r="H486" s="111"/>
      <c r="I486" s="109" t="str">
        <f t="shared" si="37"/>
        <v>-</v>
      </c>
      <c r="J486" s="111"/>
      <c r="K486" s="111"/>
      <c r="L486" s="109" t="str">
        <f t="shared" si="38"/>
        <v>-</v>
      </c>
      <c r="M486" s="109" t="str">
        <f t="shared" si="39"/>
        <v>-</v>
      </c>
    </row>
    <row r="487" spans="1:13" ht="32.1" customHeight="1">
      <c r="A487" s="110" t="s">
        <v>228</v>
      </c>
      <c r="B487" s="110" t="s">
        <v>52</v>
      </c>
      <c r="C487" s="112" t="s">
        <v>203</v>
      </c>
      <c r="D487" s="111">
        <v>111.9</v>
      </c>
      <c r="E487" s="111"/>
      <c r="F487" s="111"/>
      <c r="G487" s="109">
        <f t="shared" si="36"/>
        <v>0</v>
      </c>
      <c r="H487" s="111"/>
      <c r="I487" s="109" t="str">
        <f t="shared" si="37"/>
        <v>-</v>
      </c>
      <c r="J487" s="111"/>
      <c r="K487" s="111"/>
      <c r="L487" s="109" t="str">
        <f t="shared" si="38"/>
        <v>-</v>
      </c>
      <c r="M487" s="109" t="str">
        <f t="shared" si="39"/>
        <v>-</v>
      </c>
    </row>
    <row r="488" spans="1:13" ht="32.1" customHeight="1">
      <c r="A488" s="110" t="s">
        <v>228</v>
      </c>
      <c r="B488" s="110" t="s">
        <v>52</v>
      </c>
      <c r="C488" s="112" t="s">
        <v>77</v>
      </c>
      <c r="D488" s="111"/>
      <c r="E488" s="111"/>
      <c r="F488" s="111"/>
      <c r="G488" s="109" t="str">
        <f t="shared" si="36"/>
        <v>-</v>
      </c>
      <c r="H488" s="111"/>
      <c r="I488" s="109" t="str">
        <f t="shared" si="37"/>
        <v>-</v>
      </c>
      <c r="J488" s="111"/>
      <c r="K488" s="111"/>
      <c r="L488" s="109" t="str">
        <f t="shared" si="38"/>
        <v>-</v>
      </c>
      <c r="M488" s="109" t="str">
        <f t="shared" si="39"/>
        <v>-</v>
      </c>
    </row>
    <row r="489" spans="1:13" ht="32.1" customHeight="1">
      <c r="A489" s="110" t="s">
        <v>228</v>
      </c>
      <c r="B489" s="110" t="s">
        <v>52</v>
      </c>
      <c r="C489" s="112" t="s">
        <v>171</v>
      </c>
      <c r="D489" s="111"/>
      <c r="E489" s="111"/>
      <c r="F489" s="111"/>
      <c r="G489" s="109" t="str">
        <f t="shared" si="36"/>
        <v>-</v>
      </c>
      <c r="H489" s="111"/>
      <c r="I489" s="109" t="str">
        <f t="shared" si="37"/>
        <v>-</v>
      </c>
      <c r="J489" s="111"/>
      <c r="K489" s="111"/>
      <c r="L489" s="109" t="str">
        <f t="shared" si="38"/>
        <v>-</v>
      </c>
      <c r="M489" s="109" t="str">
        <f t="shared" si="39"/>
        <v>-</v>
      </c>
    </row>
    <row r="490" spans="1:13" ht="32.1" customHeight="1">
      <c r="A490" s="144" t="s">
        <v>47</v>
      </c>
      <c r="B490" s="144"/>
      <c r="C490" s="129" t="s">
        <v>1</v>
      </c>
      <c r="D490" s="108">
        <f>SUM(D493:D494)-D491</f>
        <v>0</v>
      </c>
      <c r="E490" s="108">
        <f>SUM(E493:E494)-E491</f>
        <v>330.79999999999995</v>
      </c>
      <c r="F490" s="108">
        <f>SUM(F493:F494)-F491</f>
        <v>310.60000000000008</v>
      </c>
      <c r="G490" s="109" t="str">
        <f t="shared" si="36"/>
        <v>-</v>
      </c>
      <c r="H490" s="108">
        <f>SUM(H493:H494)-H491</f>
        <v>0</v>
      </c>
      <c r="I490" s="109">
        <f t="shared" si="37"/>
        <v>0</v>
      </c>
      <c r="J490" s="108">
        <f>SUM(J493:J494)-J491</f>
        <v>0</v>
      </c>
      <c r="K490" s="108">
        <f>SUM(K493:K494)-K491</f>
        <v>0</v>
      </c>
      <c r="L490" s="109" t="str">
        <f t="shared" si="38"/>
        <v>-</v>
      </c>
      <c r="M490" s="109" t="str">
        <f t="shared" si="39"/>
        <v>-</v>
      </c>
    </row>
    <row r="491" spans="1:13" ht="32.1" customHeight="1">
      <c r="A491" s="144"/>
      <c r="B491" s="144"/>
      <c r="C491" s="129" t="str">
        <f>IF(VALUE(C493)=0,"ВР(ОБ)",IF(VALUE(C493)&gt;540,"ошибка",IF(VALUE(C493)&lt;521,"ошибка",C493&amp;"ОБ")))</f>
        <v>521ОБ</v>
      </c>
      <c r="D491" s="108">
        <f>SUMIF($C493:$C494,$C493,D493:D494)</f>
        <v>0</v>
      </c>
      <c r="E491" s="108">
        <f>SUMIF($C493:$C494,$C493,E493:E494)</f>
        <v>330.5</v>
      </c>
      <c r="F491" s="108">
        <f>SUMIF($C493:$C494,$C493,F493:F494)</f>
        <v>310.3</v>
      </c>
      <c r="G491" s="109" t="str">
        <f t="shared" si="36"/>
        <v>-</v>
      </c>
      <c r="H491" s="108">
        <f>SUMIF($C493:$C494,$C493,H493:H494)</f>
        <v>0</v>
      </c>
      <c r="I491" s="109">
        <f t="shared" si="37"/>
        <v>0</v>
      </c>
      <c r="J491" s="108">
        <f>SUMIF($C493:$C494,$C493,J493:J494)</f>
        <v>0</v>
      </c>
      <c r="K491" s="108">
        <f>SUMIF($C493:$C494,$C493,K493:K494)</f>
        <v>0</v>
      </c>
      <c r="L491" s="109" t="str">
        <f t="shared" si="38"/>
        <v>-</v>
      </c>
      <c r="M491" s="109" t="str">
        <f t="shared" si="39"/>
        <v>-</v>
      </c>
    </row>
    <row r="492" spans="1:13" ht="32.1" customHeight="1">
      <c r="A492" s="144"/>
      <c r="B492" s="144"/>
      <c r="C492" s="129" t="s">
        <v>2</v>
      </c>
      <c r="D492" s="109" t="str">
        <f>IF(D490&lt;&gt;0,IFERROR(D491/D490,"-"),"-")</f>
        <v>-</v>
      </c>
      <c r="E492" s="109">
        <f>IF(E490&lt;&gt;0,IFERROR(E491/E490,"-"),"-")</f>
        <v>0.99909310761789616</v>
      </c>
      <c r="F492" s="109">
        <f>IF(F490&lt;&gt;0,IFERROR(F491/F490,"-"),"-")</f>
        <v>0.9990341274951704</v>
      </c>
      <c r="G492" s="109" t="str">
        <f t="shared" si="36"/>
        <v>-</v>
      </c>
      <c r="H492" s="109" t="str">
        <f>IF(H490&lt;&gt;0,IFERROR(H491/H490,"-"),"-")</f>
        <v>-</v>
      </c>
      <c r="I492" s="109" t="str">
        <f t="shared" si="37"/>
        <v>-</v>
      </c>
      <c r="J492" s="109" t="str">
        <f>IF(J490&lt;&gt;0,IFERROR(J491/J490,"-"),"-")</f>
        <v>-</v>
      </c>
      <c r="K492" s="109" t="str">
        <f>IF(K490&lt;&gt;0,IFERROR(K491/K490,"-"),"-")</f>
        <v>-</v>
      </c>
      <c r="L492" s="109" t="str">
        <f t="shared" si="38"/>
        <v>-</v>
      </c>
      <c r="M492" s="109" t="str">
        <f t="shared" si="39"/>
        <v>-</v>
      </c>
    </row>
    <row r="493" spans="1:13" ht="32.1" customHeight="1">
      <c r="A493" s="110" t="s">
        <v>48</v>
      </c>
      <c r="B493" s="110" t="s">
        <v>157</v>
      </c>
      <c r="C493" s="129" t="s">
        <v>38</v>
      </c>
      <c r="D493" s="111"/>
      <c r="E493" s="111">
        <v>330.5</v>
      </c>
      <c r="F493" s="111">
        <v>310.3</v>
      </c>
      <c r="G493" s="109" t="str">
        <f t="shared" si="36"/>
        <v>-</v>
      </c>
      <c r="H493" s="111"/>
      <c r="I493" s="109">
        <f t="shared" si="37"/>
        <v>0</v>
      </c>
      <c r="J493" s="111"/>
      <c r="K493" s="111"/>
      <c r="L493" s="109" t="str">
        <f t="shared" si="38"/>
        <v>-</v>
      </c>
      <c r="M493" s="109" t="str">
        <f t="shared" si="39"/>
        <v>-</v>
      </c>
    </row>
    <row r="494" spans="1:13" ht="32.1" customHeight="1">
      <c r="A494" s="110" t="s">
        <v>49</v>
      </c>
      <c r="B494" s="110" t="s">
        <v>157</v>
      </c>
      <c r="C494" s="112" t="s">
        <v>40</v>
      </c>
      <c r="D494" s="111"/>
      <c r="E494" s="111">
        <v>330.8</v>
      </c>
      <c r="F494" s="111">
        <v>310.60000000000002</v>
      </c>
      <c r="G494" s="109" t="str">
        <f t="shared" si="36"/>
        <v>-</v>
      </c>
      <c r="H494" s="111"/>
      <c r="I494" s="109">
        <f t="shared" si="37"/>
        <v>0</v>
      </c>
      <c r="J494" s="111"/>
      <c r="K494" s="111"/>
      <c r="L494" s="109" t="str">
        <f t="shared" si="38"/>
        <v>-</v>
      </c>
      <c r="M494" s="109" t="str">
        <f t="shared" si="39"/>
        <v>-</v>
      </c>
    </row>
    <row r="495" spans="1:13" ht="32.1" customHeight="1">
      <c r="A495" s="144" t="s">
        <v>242</v>
      </c>
      <c r="B495" s="144"/>
      <c r="C495" s="129" t="s">
        <v>1</v>
      </c>
      <c r="D495" s="108">
        <f>SUM(D498:D499)-D496</f>
        <v>0</v>
      </c>
      <c r="E495" s="108">
        <f>SUM(E498:E499)-E496</f>
        <v>7702.5</v>
      </c>
      <c r="F495" s="108">
        <f>SUM(F498:F499)-F496</f>
        <v>7693.1</v>
      </c>
      <c r="G495" s="109" t="str">
        <f t="shared" si="36"/>
        <v>-</v>
      </c>
      <c r="H495" s="108">
        <f>SUM(H498:H499)-H496</f>
        <v>12004.3</v>
      </c>
      <c r="I495" s="109">
        <f t="shared" si="37"/>
        <v>1.5603982789772652</v>
      </c>
      <c r="J495" s="108">
        <f>SUM(J498:J499)-J496</f>
        <v>0</v>
      </c>
      <c r="K495" s="108">
        <f>SUM(K498:K499)-K496</f>
        <v>12004.3</v>
      </c>
      <c r="L495" s="109">
        <f t="shared" si="38"/>
        <v>1</v>
      </c>
      <c r="M495" s="109" t="str">
        <f t="shared" si="39"/>
        <v>-</v>
      </c>
    </row>
    <row r="496" spans="1:13" ht="32.1" customHeight="1">
      <c r="A496" s="144"/>
      <c r="B496" s="144"/>
      <c r="C496" s="129" t="str">
        <f>IF(VALUE(C498)=0,"ВР(ОБ)",IF(VALUE(C498)&gt;540,"ошибка",IF(VALUE(C498)&lt;521,"ошибка",C498&amp;"ОБ")))</f>
        <v>521ОБ</v>
      </c>
      <c r="D496" s="108">
        <f>SUMIF($C498:$C499,$C498,D498:D499)</f>
        <v>0</v>
      </c>
      <c r="E496" s="108">
        <f>SUMIF($C498:$C499,$C498,E498:E499)</f>
        <v>7685.4</v>
      </c>
      <c r="F496" s="108">
        <f>SUMIF($C498:$C499,$C498,F498:F499)</f>
        <v>7685.4</v>
      </c>
      <c r="G496" s="109" t="str">
        <f t="shared" si="36"/>
        <v>-</v>
      </c>
      <c r="H496" s="108">
        <f>SUMIF($C498:$C499,$C498,H498:H499)</f>
        <v>11992.3</v>
      </c>
      <c r="I496" s="109">
        <f t="shared" si="37"/>
        <v>1.5604002394149947</v>
      </c>
      <c r="J496" s="108">
        <f>SUMIF($C498:$C499,$C498,J498:J499)</f>
        <v>0</v>
      </c>
      <c r="K496" s="108">
        <f>SUMIF($C498:$C499,$C498,K498:K499)</f>
        <v>11992.3</v>
      </c>
      <c r="L496" s="109">
        <f t="shared" si="38"/>
        <v>1</v>
      </c>
      <c r="M496" s="109" t="str">
        <f t="shared" si="39"/>
        <v>-</v>
      </c>
    </row>
    <row r="497" spans="1:13" ht="32.1" customHeight="1">
      <c r="A497" s="144"/>
      <c r="B497" s="144"/>
      <c r="C497" s="129" t="s">
        <v>2</v>
      </c>
      <c r="D497" s="109" t="str">
        <f>IF(D495&lt;&gt;0,IFERROR(D496/D495,"-"),"-")</f>
        <v>-</v>
      </c>
      <c r="E497" s="109">
        <f>IF(E495&lt;&gt;0,IFERROR(E496/E495,"-"),"-")</f>
        <v>0.9977799415774099</v>
      </c>
      <c r="F497" s="109">
        <f>IF(F495&lt;&gt;0,IFERROR(F496/F495,"-"),"-")</f>
        <v>0.99899910309238138</v>
      </c>
      <c r="G497" s="109" t="str">
        <f t="shared" si="36"/>
        <v>-</v>
      </c>
      <c r="H497" s="109">
        <f>IF(H495&lt;&gt;0,IFERROR(H496/H495,"-"),"-")</f>
        <v>0.99900035820497657</v>
      </c>
      <c r="I497" s="109">
        <f t="shared" si="37"/>
        <v>1.0000012563700922</v>
      </c>
      <c r="J497" s="109" t="str">
        <f>IF(J495&lt;&gt;0,IFERROR(J496/J495,"-"),"-")</f>
        <v>-</v>
      </c>
      <c r="K497" s="109">
        <f>IF(K495&lt;&gt;0,IFERROR(K496/K495,"-"),"-")</f>
        <v>0.99900035820497657</v>
      </c>
      <c r="L497" s="109">
        <f t="shared" si="38"/>
        <v>1</v>
      </c>
      <c r="M497" s="109" t="str">
        <f t="shared" si="39"/>
        <v>-</v>
      </c>
    </row>
    <row r="498" spans="1:13" ht="32.1" customHeight="1">
      <c r="A498" s="110" t="s">
        <v>243</v>
      </c>
      <c r="B498" s="110" t="s">
        <v>55</v>
      </c>
      <c r="C498" s="129" t="s">
        <v>38</v>
      </c>
      <c r="D498" s="111"/>
      <c r="E498" s="111">
        <v>7685.4</v>
      </c>
      <c r="F498" s="111">
        <v>7685.4</v>
      </c>
      <c r="G498" s="109" t="str">
        <f t="shared" si="36"/>
        <v>-</v>
      </c>
      <c r="H498" s="111">
        <v>11992.3</v>
      </c>
      <c r="I498" s="109">
        <f t="shared" si="37"/>
        <v>1.5604002394149947</v>
      </c>
      <c r="J498" s="111"/>
      <c r="K498" s="111">
        <v>11992.3</v>
      </c>
      <c r="L498" s="109">
        <f t="shared" si="38"/>
        <v>1</v>
      </c>
      <c r="M498" s="109" t="str">
        <f t="shared" si="39"/>
        <v>-</v>
      </c>
    </row>
    <row r="499" spans="1:13" ht="32.1" customHeight="1">
      <c r="A499" s="110" t="s">
        <v>244</v>
      </c>
      <c r="B499" s="110" t="s">
        <v>55</v>
      </c>
      <c r="C499" s="112" t="s">
        <v>96</v>
      </c>
      <c r="D499" s="111"/>
      <c r="E499" s="111">
        <v>7702.5</v>
      </c>
      <c r="F499" s="111">
        <v>7693.1</v>
      </c>
      <c r="G499" s="109" t="str">
        <f t="shared" si="36"/>
        <v>-</v>
      </c>
      <c r="H499" s="111">
        <v>12004.3</v>
      </c>
      <c r="I499" s="109">
        <f t="shared" si="37"/>
        <v>1.5603982789772652</v>
      </c>
      <c r="J499" s="111"/>
      <c r="K499" s="111">
        <v>12004.3</v>
      </c>
      <c r="L499" s="109">
        <f t="shared" si="38"/>
        <v>1</v>
      </c>
      <c r="M499" s="109" t="str">
        <f t="shared" si="39"/>
        <v>-</v>
      </c>
    </row>
    <row r="500" spans="1:13" ht="32.1" customHeight="1">
      <c r="A500" s="144" t="s">
        <v>47</v>
      </c>
      <c r="B500" s="144"/>
      <c r="C500" s="129" t="s">
        <v>1</v>
      </c>
      <c r="D500" s="108">
        <f>SUM(D503:D504)-D501</f>
        <v>0</v>
      </c>
      <c r="E500" s="108">
        <f>SUM(E503:E504)-E501</f>
        <v>4476.3</v>
      </c>
      <c r="F500" s="108">
        <f>SUM(F503:F504)-F501</f>
        <v>4289.6000000000004</v>
      </c>
      <c r="G500" s="109" t="str">
        <f t="shared" si="36"/>
        <v>-</v>
      </c>
      <c r="H500" s="108">
        <f>SUM(H503:H504)-H501</f>
        <v>0</v>
      </c>
      <c r="I500" s="109">
        <f t="shared" si="37"/>
        <v>0</v>
      </c>
      <c r="J500" s="108">
        <f>SUM(J503:J504)-J501</f>
        <v>0</v>
      </c>
      <c r="K500" s="108">
        <f>SUM(K503:K504)-K501</f>
        <v>0</v>
      </c>
      <c r="L500" s="109" t="str">
        <f t="shared" si="38"/>
        <v>-</v>
      </c>
      <c r="M500" s="109" t="str">
        <f t="shared" si="39"/>
        <v>-</v>
      </c>
    </row>
    <row r="501" spans="1:13" ht="32.1" customHeight="1">
      <c r="A501" s="144"/>
      <c r="B501" s="144"/>
      <c r="C501" s="129" t="str">
        <f>IF(VALUE(C503)=0,"ВР(ОБ)",IF(VALUE(C503)&gt;540,"ошибка",IF(VALUE(C503)&lt;521,"ошибка",C503&amp;"ОБ")))</f>
        <v>540ОБ</v>
      </c>
      <c r="D501" s="108">
        <f>SUMIF($C503:$C504,$C503,D503:D504)</f>
        <v>0</v>
      </c>
      <c r="E501" s="108">
        <f>SUMIF($C503:$C504,$C503,E503:E504)</f>
        <v>4476.3</v>
      </c>
      <c r="F501" s="108">
        <f>SUMIF($C503:$C504,$C503,F503:F504)</f>
        <v>4289.6000000000004</v>
      </c>
      <c r="G501" s="109" t="str">
        <f t="shared" si="36"/>
        <v>-</v>
      </c>
      <c r="H501" s="108">
        <f>SUMIF($C503:$C504,$C503,H503:H504)</f>
        <v>0</v>
      </c>
      <c r="I501" s="109">
        <f t="shared" si="37"/>
        <v>0</v>
      </c>
      <c r="J501" s="108">
        <f>SUMIF($C503:$C504,$C503,J503:J504)</f>
        <v>0</v>
      </c>
      <c r="K501" s="108">
        <f>SUMIF($C503:$C504,$C503,K503:K504)</f>
        <v>0</v>
      </c>
      <c r="L501" s="109" t="str">
        <f t="shared" si="38"/>
        <v>-</v>
      </c>
      <c r="M501" s="109" t="str">
        <f t="shared" si="39"/>
        <v>-</v>
      </c>
    </row>
    <row r="502" spans="1:13" ht="32.1" customHeight="1">
      <c r="A502" s="144"/>
      <c r="B502" s="144"/>
      <c r="C502" s="129" t="s">
        <v>2</v>
      </c>
      <c r="D502" s="109" t="str">
        <f>IF(D500&lt;&gt;0,IFERROR(D501/D500,"-"),"-")</f>
        <v>-</v>
      </c>
      <c r="E502" s="109">
        <f>IF(E500&lt;&gt;0,IFERROR(E501/E500,"-"),"-")</f>
        <v>1</v>
      </c>
      <c r="F502" s="109">
        <f>IF(F500&lt;&gt;0,IFERROR(F501/F500,"-"),"-")</f>
        <v>1</v>
      </c>
      <c r="G502" s="109" t="str">
        <f t="shared" si="36"/>
        <v>-</v>
      </c>
      <c r="H502" s="109" t="str">
        <f>IF(H500&lt;&gt;0,IFERROR(H501/H500,"-"),"-")</f>
        <v>-</v>
      </c>
      <c r="I502" s="109" t="str">
        <f t="shared" si="37"/>
        <v>-</v>
      </c>
      <c r="J502" s="109" t="str">
        <f>IF(J500&lt;&gt;0,IFERROR(J501/J500,"-"),"-")</f>
        <v>-</v>
      </c>
      <c r="K502" s="109" t="str">
        <f>IF(K500&lt;&gt;0,IFERROR(K501/K500,"-"),"-")</f>
        <v>-</v>
      </c>
      <c r="L502" s="109" t="str">
        <f t="shared" si="38"/>
        <v>-</v>
      </c>
      <c r="M502" s="109" t="str">
        <f t="shared" si="39"/>
        <v>-</v>
      </c>
    </row>
    <row r="503" spans="1:13" ht="32.1" customHeight="1">
      <c r="A503" s="110" t="s">
        <v>48</v>
      </c>
      <c r="B503" s="110" t="s">
        <v>37</v>
      </c>
      <c r="C503" s="129" t="s">
        <v>67</v>
      </c>
      <c r="D503" s="111"/>
      <c r="E503" s="111">
        <v>4476.3</v>
      </c>
      <c r="F503" s="111">
        <v>4289.6000000000004</v>
      </c>
      <c r="G503" s="109" t="str">
        <f t="shared" si="36"/>
        <v>-</v>
      </c>
      <c r="H503" s="111"/>
      <c r="I503" s="109">
        <f t="shared" si="37"/>
        <v>0</v>
      </c>
      <c r="J503" s="111"/>
      <c r="K503" s="111"/>
      <c r="L503" s="109" t="str">
        <f t="shared" si="38"/>
        <v>-</v>
      </c>
      <c r="M503" s="109" t="str">
        <f t="shared" si="39"/>
        <v>-</v>
      </c>
    </row>
    <row r="504" spans="1:13" ht="32.1" customHeight="1">
      <c r="A504" s="110" t="s">
        <v>66</v>
      </c>
      <c r="B504" s="110" t="s">
        <v>37</v>
      </c>
      <c r="C504" s="112" t="s">
        <v>40</v>
      </c>
      <c r="D504" s="111"/>
      <c r="E504" s="111">
        <v>4476.3</v>
      </c>
      <c r="F504" s="111">
        <v>4289.6000000000004</v>
      </c>
      <c r="G504" s="109" t="str">
        <f t="shared" si="36"/>
        <v>-</v>
      </c>
      <c r="H504" s="111"/>
      <c r="I504" s="109">
        <f t="shared" si="37"/>
        <v>0</v>
      </c>
      <c r="J504" s="111"/>
      <c r="K504" s="111"/>
      <c r="L504" s="109" t="str">
        <f t="shared" si="38"/>
        <v>-</v>
      </c>
      <c r="M504" s="109" t="str">
        <f t="shared" si="39"/>
        <v>-</v>
      </c>
    </row>
    <row r="505" spans="1:13" ht="32.1" customHeight="1">
      <c r="A505" s="144" t="s">
        <v>47</v>
      </c>
      <c r="B505" s="144"/>
      <c r="C505" s="129" t="s">
        <v>1</v>
      </c>
      <c r="D505" s="108">
        <f>SUM(D508:D509)-D506</f>
        <v>0</v>
      </c>
      <c r="E505" s="108">
        <f>SUM(E508:E509)-E506</f>
        <v>2968.6</v>
      </c>
      <c r="F505" s="108">
        <f>SUM(F508:F509)-F506</f>
        <v>2898.3</v>
      </c>
      <c r="G505" s="109" t="str">
        <f t="shared" si="36"/>
        <v>-</v>
      </c>
      <c r="H505" s="108">
        <f>SUM(H508:H509)-H506</f>
        <v>0</v>
      </c>
      <c r="I505" s="109">
        <f t="shared" si="37"/>
        <v>0</v>
      </c>
      <c r="J505" s="108">
        <f>SUM(J508:J509)-J506</f>
        <v>0</v>
      </c>
      <c r="K505" s="108">
        <f>SUM(K508:K509)-K506</f>
        <v>0</v>
      </c>
      <c r="L505" s="109" t="str">
        <f t="shared" si="38"/>
        <v>-</v>
      </c>
      <c r="M505" s="109" t="str">
        <f t="shared" si="39"/>
        <v>-</v>
      </c>
    </row>
    <row r="506" spans="1:13" ht="32.1" customHeight="1">
      <c r="A506" s="144"/>
      <c r="B506" s="144"/>
      <c r="C506" s="129" t="str">
        <f>IF(VALUE(C508)=0,"ВР(ОБ)",IF(VALUE(C508)&gt;540,"ошибка",IF(VALUE(C508)&lt;521,"ошибка",C508&amp;"ОБ")))</f>
        <v>540ОБ</v>
      </c>
      <c r="D506" s="108">
        <f>SUMIF($C508:$C509,$C508,D508:D509)</f>
        <v>0</v>
      </c>
      <c r="E506" s="108">
        <f>SUMIF($C508:$C509,$C508,E508:E509)</f>
        <v>2968.6</v>
      </c>
      <c r="F506" s="108">
        <f>SUMIF($C508:$C509,$C508,F508:F509)</f>
        <v>2898.3</v>
      </c>
      <c r="G506" s="109" t="str">
        <f t="shared" si="36"/>
        <v>-</v>
      </c>
      <c r="H506" s="108">
        <f>SUMIF($C508:$C509,$C508,H508:H509)</f>
        <v>0</v>
      </c>
      <c r="I506" s="109">
        <f t="shared" si="37"/>
        <v>0</v>
      </c>
      <c r="J506" s="108">
        <f>SUMIF($C508:$C509,$C508,J508:J509)</f>
        <v>0</v>
      </c>
      <c r="K506" s="108">
        <f>SUMIF($C508:$C509,$C508,K508:K509)</f>
        <v>0</v>
      </c>
      <c r="L506" s="109" t="str">
        <f t="shared" si="38"/>
        <v>-</v>
      </c>
      <c r="M506" s="109" t="str">
        <f t="shared" si="39"/>
        <v>-</v>
      </c>
    </row>
    <row r="507" spans="1:13" ht="32.1" customHeight="1">
      <c r="A507" s="144"/>
      <c r="B507" s="144"/>
      <c r="C507" s="129" t="s">
        <v>2</v>
      </c>
      <c r="D507" s="109" t="str">
        <f>IF(D505&lt;&gt;0,IFERROR(D506/D505,"-"),"-")</f>
        <v>-</v>
      </c>
      <c r="E507" s="109">
        <f>IF(E505&lt;&gt;0,IFERROR(E506/E505,"-"),"-")</f>
        <v>1</v>
      </c>
      <c r="F507" s="109">
        <f>IF(F505&lt;&gt;0,IFERROR(F506/F505,"-"),"-")</f>
        <v>1</v>
      </c>
      <c r="G507" s="109" t="str">
        <f t="shared" si="36"/>
        <v>-</v>
      </c>
      <c r="H507" s="109" t="str">
        <f>IF(H505&lt;&gt;0,IFERROR(H506/H505,"-"),"-")</f>
        <v>-</v>
      </c>
      <c r="I507" s="109" t="str">
        <f t="shared" si="37"/>
        <v>-</v>
      </c>
      <c r="J507" s="109" t="str">
        <f>IF(J505&lt;&gt;0,IFERROR(J506/J505,"-"),"-")</f>
        <v>-</v>
      </c>
      <c r="K507" s="109" t="str">
        <f>IF(K505&lt;&gt;0,IFERROR(K506/K505,"-"),"-")</f>
        <v>-</v>
      </c>
      <c r="L507" s="109" t="str">
        <f t="shared" si="38"/>
        <v>-</v>
      </c>
      <c r="M507" s="109" t="str">
        <f t="shared" si="39"/>
        <v>-</v>
      </c>
    </row>
    <row r="508" spans="1:13" ht="32.1" customHeight="1">
      <c r="A508" s="110" t="s">
        <v>48</v>
      </c>
      <c r="B508" s="110" t="s">
        <v>63</v>
      </c>
      <c r="C508" s="129" t="s">
        <v>67</v>
      </c>
      <c r="D508" s="111"/>
      <c r="E508" s="111">
        <v>2968.6</v>
      </c>
      <c r="F508" s="111">
        <v>2898.3</v>
      </c>
      <c r="G508" s="109" t="str">
        <f t="shared" si="36"/>
        <v>-</v>
      </c>
      <c r="H508" s="111"/>
      <c r="I508" s="109">
        <f t="shared" si="37"/>
        <v>0</v>
      </c>
      <c r="J508" s="111"/>
      <c r="K508" s="111"/>
      <c r="L508" s="109" t="str">
        <f t="shared" si="38"/>
        <v>-</v>
      </c>
      <c r="M508" s="109" t="str">
        <f t="shared" si="39"/>
        <v>-</v>
      </c>
    </row>
    <row r="509" spans="1:13" ht="32.1" customHeight="1">
      <c r="A509" s="110" t="s">
        <v>66</v>
      </c>
      <c r="B509" s="110" t="s">
        <v>63</v>
      </c>
      <c r="C509" s="112" t="s">
        <v>40</v>
      </c>
      <c r="D509" s="111"/>
      <c r="E509" s="111">
        <v>2968.6</v>
      </c>
      <c r="F509" s="111">
        <v>2898.3</v>
      </c>
      <c r="G509" s="109" t="str">
        <f t="shared" si="36"/>
        <v>-</v>
      </c>
      <c r="H509" s="111"/>
      <c r="I509" s="109">
        <f t="shared" si="37"/>
        <v>0</v>
      </c>
      <c r="J509" s="111"/>
      <c r="K509" s="111"/>
      <c r="L509" s="109" t="str">
        <f t="shared" si="38"/>
        <v>-</v>
      </c>
      <c r="M509" s="109" t="str">
        <f t="shared" si="39"/>
        <v>-</v>
      </c>
    </row>
    <row r="510" spans="1:13" ht="32.1" customHeight="1">
      <c r="A510" s="144" t="s">
        <v>47</v>
      </c>
      <c r="B510" s="144"/>
      <c r="C510" s="129" t="s">
        <v>1</v>
      </c>
      <c r="D510" s="108">
        <f>SUM(D513:D514)-D511</f>
        <v>0</v>
      </c>
      <c r="E510" s="108">
        <f>SUM(E513:E514)-E511</f>
        <v>960.9</v>
      </c>
      <c r="F510" s="108">
        <f>SUM(F513:F514)-F511</f>
        <v>953.1</v>
      </c>
      <c r="G510" s="109" t="str">
        <f t="shared" si="36"/>
        <v>-</v>
      </c>
      <c r="H510" s="108">
        <f>SUM(H513:H514)-H511</f>
        <v>0</v>
      </c>
      <c r="I510" s="109">
        <f t="shared" si="37"/>
        <v>0</v>
      </c>
      <c r="J510" s="108">
        <f>SUM(J513:J514)-J511</f>
        <v>0</v>
      </c>
      <c r="K510" s="108">
        <f>SUM(K513:K514)-K511</f>
        <v>0</v>
      </c>
      <c r="L510" s="109" t="str">
        <f t="shared" si="38"/>
        <v>-</v>
      </c>
      <c r="M510" s="109" t="str">
        <f t="shared" si="39"/>
        <v>-</v>
      </c>
    </row>
    <row r="511" spans="1:13" ht="32.1" customHeight="1">
      <c r="A511" s="144"/>
      <c r="B511" s="144"/>
      <c r="C511" s="129" t="str">
        <f>IF(VALUE(C513)=0,"ВР(ОБ)",IF(VALUE(C513)&gt;540,"ошибка",IF(VALUE(C513)&lt;521,"ошибка",C513&amp;"ОБ")))</f>
        <v>540ОБ</v>
      </c>
      <c r="D511" s="108">
        <f>SUMIF($C513:$C514,$C513,D513:D514)</f>
        <v>0</v>
      </c>
      <c r="E511" s="108">
        <f>SUMIF($C513:$C514,$C513,E513:E514)</f>
        <v>960.9</v>
      </c>
      <c r="F511" s="108">
        <f>SUMIF($C513:$C514,$C513,F513:F514)</f>
        <v>953.1</v>
      </c>
      <c r="G511" s="109" t="str">
        <f t="shared" si="36"/>
        <v>-</v>
      </c>
      <c r="H511" s="108">
        <f>SUMIF($C513:$C514,$C513,H513:H514)</f>
        <v>0</v>
      </c>
      <c r="I511" s="109">
        <f t="shared" si="37"/>
        <v>0</v>
      </c>
      <c r="J511" s="108">
        <f>SUMIF($C513:$C514,$C513,J513:J514)</f>
        <v>0</v>
      </c>
      <c r="K511" s="108">
        <f>SUMIF($C513:$C514,$C513,K513:K514)</f>
        <v>0</v>
      </c>
      <c r="L511" s="109" t="str">
        <f t="shared" si="38"/>
        <v>-</v>
      </c>
      <c r="M511" s="109" t="str">
        <f t="shared" si="39"/>
        <v>-</v>
      </c>
    </row>
    <row r="512" spans="1:13" ht="32.1" customHeight="1">
      <c r="A512" s="144"/>
      <c r="B512" s="144"/>
      <c r="C512" s="129" t="s">
        <v>2</v>
      </c>
      <c r="D512" s="109" t="str">
        <f>IF(D510&lt;&gt;0,IFERROR(D511/D510,"-"),"-")</f>
        <v>-</v>
      </c>
      <c r="E512" s="109">
        <f>IF(E510&lt;&gt;0,IFERROR(E511/E510,"-"),"-")</f>
        <v>1</v>
      </c>
      <c r="F512" s="109">
        <f>IF(F510&lt;&gt;0,IFERROR(F511/F510,"-"),"-")</f>
        <v>1</v>
      </c>
      <c r="G512" s="109" t="str">
        <f t="shared" si="36"/>
        <v>-</v>
      </c>
      <c r="H512" s="109" t="str">
        <f>IF(H510&lt;&gt;0,IFERROR(H511/H510,"-"),"-")</f>
        <v>-</v>
      </c>
      <c r="I512" s="109" t="str">
        <f t="shared" si="37"/>
        <v>-</v>
      </c>
      <c r="J512" s="109" t="str">
        <f>IF(J510&lt;&gt;0,IFERROR(J511/J510,"-"),"-")</f>
        <v>-</v>
      </c>
      <c r="K512" s="109" t="str">
        <f>IF(K510&lt;&gt;0,IFERROR(K511/K510,"-"),"-")</f>
        <v>-</v>
      </c>
      <c r="L512" s="109" t="str">
        <f t="shared" si="38"/>
        <v>-</v>
      </c>
      <c r="M512" s="109" t="str">
        <f t="shared" si="39"/>
        <v>-</v>
      </c>
    </row>
    <row r="513" spans="1:13" ht="32.1" customHeight="1">
      <c r="A513" s="110" t="s">
        <v>48</v>
      </c>
      <c r="B513" s="110" t="s">
        <v>70</v>
      </c>
      <c r="C513" s="129" t="s">
        <v>67</v>
      </c>
      <c r="D513" s="111"/>
      <c r="E513" s="111">
        <v>960.9</v>
      </c>
      <c r="F513" s="111">
        <v>953.1</v>
      </c>
      <c r="G513" s="109" t="str">
        <f t="shared" si="36"/>
        <v>-</v>
      </c>
      <c r="H513" s="111"/>
      <c r="I513" s="109">
        <f t="shared" si="37"/>
        <v>0</v>
      </c>
      <c r="J513" s="111"/>
      <c r="K513" s="111"/>
      <c r="L513" s="109" t="str">
        <f t="shared" si="38"/>
        <v>-</v>
      </c>
      <c r="M513" s="109" t="str">
        <f t="shared" si="39"/>
        <v>-</v>
      </c>
    </row>
    <row r="514" spans="1:13" ht="32.1" customHeight="1">
      <c r="A514" s="110" t="s">
        <v>66</v>
      </c>
      <c r="B514" s="110" t="s">
        <v>70</v>
      </c>
      <c r="C514" s="112" t="s">
        <v>40</v>
      </c>
      <c r="D514" s="111"/>
      <c r="E514" s="111">
        <v>960.9</v>
      </c>
      <c r="F514" s="111">
        <v>953.1</v>
      </c>
      <c r="G514" s="109" t="str">
        <f t="shared" si="36"/>
        <v>-</v>
      </c>
      <c r="H514" s="111"/>
      <c r="I514" s="109">
        <f t="shared" si="37"/>
        <v>0</v>
      </c>
      <c r="J514" s="111"/>
      <c r="K514" s="111"/>
      <c r="L514" s="109" t="str">
        <f t="shared" si="38"/>
        <v>-</v>
      </c>
      <c r="M514" s="109" t="str">
        <f t="shared" si="39"/>
        <v>-</v>
      </c>
    </row>
    <row r="515" spans="1:13" ht="32.1" customHeight="1">
      <c r="A515" s="144" t="s">
        <v>245</v>
      </c>
      <c r="B515" s="144"/>
      <c r="C515" s="129" t="s">
        <v>1</v>
      </c>
      <c r="D515" s="108">
        <f>SUM(D518:D520)-D516</f>
        <v>0</v>
      </c>
      <c r="E515" s="108">
        <f>SUM(E518:E520)-E516</f>
        <v>150</v>
      </c>
      <c r="F515" s="108">
        <f>SUM(F518:F520)-F516</f>
        <v>150</v>
      </c>
      <c r="G515" s="109" t="str">
        <f t="shared" si="36"/>
        <v>-</v>
      </c>
      <c r="H515" s="108">
        <f>SUM(H518:H520)-H516</f>
        <v>0</v>
      </c>
      <c r="I515" s="109">
        <f t="shared" si="37"/>
        <v>0</v>
      </c>
      <c r="J515" s="108">
        <f>SUM(J518:J520)-J516</f>
        <v>0</v>
      </c>
      <c r="K515" s="108">
        <f>SUM(K518:K520)-K516</f>
        <v>0</v>
      </c>
      <c r="L515" s="109" t="str">
        <f t="shared" si="38"/>
        <v>-</v>
      </c>
      <c r="M515" s="109" t="str">
        <f t="shared" si="39"/>
        <v>-</v>
      </c>
    </row>
    <row r="516" spans="1:13" ht="32.1" customHeight="1">
      <c r="A516" s="144"/>
      <c r="B516" s="144"/>
      <c r="C516" s="129" t="str">
        <f>IF(VALUE(C518)=0,"ВР(ОБ)",IF(VALUE(C518)&gt;540,"ошибка",IF(VALUE(C518)&lt;521,"ошибка",C518&amp;"ОБ")))</f>
        <v>540ОБ</v>
      </c>
      <c r="D516" s="108">
        <f>SUMIF($C518:$C520,$C518,D518:D520)</f>
        <v>0</v>
      </c>
      <c r="E516" s="108">
        <f>SUMIF($C518:$C520,$C518,E518:E520)</f>
        <v>150</v>
      </c>
      <c r="F516" s="108">
        <f>SUMIF($C518:$C520,$C518,F518:F520)</f>
        <v>150</v>
      </c>
      <c r="G516" s="109" t="str">
        <f t="shared" si="36"/>
        <v>-</v>
      </c>
      <c r="H516" s="108">
        <f>SUMIF($C518:$C520,$C518,H518:H520)</f>
        <v>0</v>
      </c>
      <c r="I516" s="109">
        <f t="shared" si="37"/>
        <v>0</v>
      </c>
      <c r="J516" s="108">
        <f>SUMIF($C518:$C520,$C518,J518:J520)</f>
        <v>0</v>
      </c>
      <c r="K516" s="108">
        <f>SUMIF($C518:$C520,$C518,K518:K520)</f>
        <v>0</v>
      </c>
      <c r="L516" s="109" t="str">
        <f t="shared" si="38"/>
        <v>-</v>
      </c>
      <c r="M516" s="109" t="str">
        <f t="shared" si="39"/>
        <v>-</v>
      </c>
    </row>
    <row r="517" spans="1:13" ht="32.1" customHeight="1">
      <c r="A517" s="144"/>
      <c r="B517" s="144"/>
      <c r="C517" s="129" t="s">
        <v>2</v>
      </c>
      <c r="D517" s="109" t="str">
        <f>IF(D515&lt;&gt;0,IFERROR(D516/D515,"-"),"-")</f>
        <v>-</v>
      </c>
      <c r="E517" s="109">
        <f>IF(E515&lt;&gt;0,IFERROR(E516/E515,"-"),"-")</f>
        <v>1</v>
      </c>
      <c r="F517" s="109">
        <f>IF(F515&lt;&gt;0,IFERROR(F516/F515,"-"),"-")</f>
        <v>1</v>
      </c>
      <c r="G517" s="109" t="str">
        <f t="shared" si="36"/>
        <v>-</v>
      </c>
      <c r="H517" s="109" t="str">
        <f>IF(H515&lt;&gt;0,IFERROR(H516/H515,"-"),"-")</f>
        <v>-</v>
      </c>
      <c r="I517" s="109" t="str">
        <f t="shared" si="37"/>
        <v>-</v>
      </c>
      <c r="J517" s="109" t="str">
        <f>IF(J515&lt;&gt;0,IFERROR(J516/J515,"-"),"-")</f>
        <v>-</v>
      </c>
      <c r="K517" s="109" t="str">
        <f>IF(K515&lt;&gt;0,IFERROR(K516/K515,"-"),"-")</f>
        <v>-</v>
      </c>
      <c r="L517" s="109" t="str">
        <f t="shared" si="38"/>
        <v>-</v>
      </c>
      <c r="M517" s="109" t="str">
        <f t="shared" si="39"/>
        <v>-</v>
      </c>
    </row>
    <row r="518" spans="1:13" ht="32.1" customHeight="1">
      <c r="A518" s="110" t="s">
        <v>246</v>
      </c>
      <c r="B518" s="110" t="s">
        <v>52</v>
      </c>
      <c r="C518" s="129" t="s">
        <v>67</v>
      </c>
      <c r="D518" s="111"/>
      <c r="E518" s="111">
        <v>150</v>
      </c>
      <c r="F518" s="111">
        <v>150</v>
      </c>
      <c r="G518" s="109" t="str">
        <f t="shared" si="36"/>
        <v>-</v>
      </c>
      <c r="H518" s="111"/>
      <c r="I518" s="109">
        <f t="shared" si="37"/>
        <v>0</v>
      </c>
      <c r="J518" s="111"/>
      <c r="K518" s="111"/>
      <c r="L518" s="109" t="str">
        <f t="shared" si="38"/>
        <v>-</v>
      </c>
      <c r="M518" s="109" t="str">
        <f t="shared" si="39"/>
        <v>-</v>
      </c>
    </row>
    <row r="519" spans="1:13" ht="32.1" customHeight="1">
      <c r="A519" s="110" t="s">
        <v>246</v>
      </c>
      <c r="B519" s="110" t="s">
        <v>52</v>
      </c>
      <c r="C519" s="112" t="s">
        <v>203</v>
      </c>
      <c r="D519" s="111"/>
      <c r="E519" s="111">
        <v>50</v>
      </c>
      <c r="F519" s="111">
        <v>50</v>
      </c>
      <c r="G519" s="109" t="str">
        <f t="shared" si="36"/>
        <v>-</v>
      </c>
      <c r="H519" s="111"/>
      <c r="I519" s="109">
        <f t="shared" si="37"/>
        <v>0</v>
      </c>
      <c r="J519" s="111"/>
      <c r="K519" s="111"/>
      <c r="L519" s="109" t="str">
        <f t="shared" si="38"/>
        <v>-</v>
      </c>
      <c r="M519" s="109" t="str">
        <f t="shared" si="39"/>
        <v>-</v>
      </c>
    </row>
    <row r="520" spans="1:13" ht="32.1" customHeight="1">
      <c r="A520" s="110" t="s">
        <v>246</v>
      </c>
      <c r="B520" s="110" t="s">
        <v>52</v>
      </c>
      <c r="C520" s="112" t="s">
        <v>40</v>
      </c>
      <c r="D520" s="111"/>
      <c r="E520" s="111">
        <v>100</v>
      </c>
      <c r="F520" s="111">
        <v>100</v>
      </c>
      <c r="G520" s="109" t="str">
        <f t="shared" si="36"/>
        <v>-</v>
      </c>
      <c r="H520" s="111"/>
      <c r="I520" s="109">
        <f t="shared" si="37"/>
        <v>0</v>
      </c>
      <c r="J520" s="111"/>
      <c r="K520" s="111"/>
      <c r="L520" s="109" t="str">
        <f t="shared" si="38"/>
        <v>-</v>
      </c>
      <c r="M520" s="109" t="str">
        <f t="shared" si="39"/>
        <v>-</v>
      </c>
    </row>
    <row r="521" spans="1:13" ht="32.1" customHeight="1">
      <c r="A521" s="144" t="s">
        <v>47</v>
      </c>
      <c r="B521" s="144"/>
      <c r="C521" s="129" t="s">
        <v>1</v>
      </c>
      <c r="D521" s="108">
        <f>SUM(D524:D525)-D522</f>
        <v>0</v>
      </c>
      <c r="E521" s="108">
        <f>SUM(E524:E525)-E522</f>
        <v>20000</v>
      </c>
      <c r="F521" s="108">
        <f>SUM(F524:F525)-F522</f>
        <v>14000.900000000001</v>
      </c>
      <c r="G521" s="109" t="str">
        <f t="shared" si="36"/>
        <v>-</v>
      </c>
      <c r="H521" s="108">
        <f>SUM(H524:H525)-H522</f>
        <v>0</v>
      </c>
      <c r="I521" s="109">
        <f t="shared" si="37"/>
        <v>0</v>
      </c>
      <c r="J521" s="108">
        <f>SUM(J524:J525)-J522</f>
        <v>0</v>
      </c>
      <c r="K521" s="108">
        <f>SUM(K524:K525)-K522</f>
        <v>0</v>
      </c>
      <c r="L521" s="109" t="str">
        <f t="shared" si="38"/>
        <v>-</v>
      </c>
      <c r="M521" s="109" t="str">
        <f t="shared" si="39"/>
        <v>-</v>
      </c>
    </row>
    <row r="522" spans="1:13" ht="32.1" customHeight="1">
      <c r="A522" s="144"/>
      <c r="B522" s="144"/>
      <c r="C522" s="129" t="str">
        <f>IF(VALUE(C524)=0,"ВР(ОБ)",IF(VALUE(C524)&gt;540,"ошибка",IF(VALUE(C524)&lt;521,"ошибка",C524&amp;"ОБ")))</f>
        <v>540ОБ</v>
      </c>
      <c r="D522" s="108">
        <f>SUMIF($C524:$C525,$C524,D524:D525)</f>
        <v>0</v>
      </c>
      <c r="E522" s="108">
        <f>SUMIF($C524:$C525,$C524,E524:E525)</f>
        <v>20000</v>
      </c>
      <c r="F522" s="108">
        <f>SUMIF($C524:$C525,$C524,F524:F525)</f>
        <v>20000</v>
      </c>
      <c r="G522" s="109" t="str">
        <f t="shared" si="36"/>
        <v>-</v>
      </c>
      <c r="H522" s="108">
        <f>SUMIF($C524:$C525,$C524,H524:H525)</f>
        <v>0</v>
      </c>
      <c r="I522" s="109">
        <f t="shared" si="37"/>
        <v>0</v>
      </c>
      <c r="J522" s="108">
        <f>SUMIF($C524:$C525,$C524,J524:J525)</f>
        <v>0</v>
      </c>
      <c r="K522" s="108">
        <f>SUMIF($C524:$C525,$C524,K524:K525)</f>
        <v>0</v>
      </c>
      <c r="L522" s="109" t="str">
        <f t="shared" si="38"/>
        <v>-</v>
      </c>
      <c r="M522" s="109" t="str">
        <f t="shared" si="39"/>
        <v>-</v>
      </c>
    </row>
    <row r="523" spans="1:13" ht="32.1" customHeight="1">
      <c r="A523" s="144"/>
      <c r="B523" s="144"/>
      <c r="C523" s="129" t="s">
        <v>2</v>
      </c>
      <c r="D523" s="109" t="str">
        <f>IF(D521&lt;&gt;0,IFERROR(D522/D521,"-"),"-")</f>
        <v>-</v>
      </c>
      <c r="E523" s="109">
        <f>IF(E521&lt;&gt;0,IFERROR(E522/E521,"-"),"-")</f>
        <v>1</v>
      </c>
      <c r="F523" s="109">
        <f>IF(F521&lt;&gt;0,IFERROR(F522/F521,"-"),"-")</f>
        <v>1.4284795977401452</v>
      </c>
      <c r="G523" s="109" t="str">
        <f t="shared" si="36"/>
        <v>-</v>
      </c>
      <c r="H523" s="109" t="str">
        <f>IF(H521&lt;&gt;0,IFERROR(H522/H521,"-"),"-")</f>
        <v>-</v>
      </c>
      <c r="I523" s="109" t="str">
        <f t="shared" si="37"/>
        <v>-</v>
      </c>
      <c r="J523" s="109" t="str">
        <f>IF(J521&lt;&gt;0,IFERROR(J522/J521,"-"),"-")</f>
        <v>-</v>
      </c>
      <c r="K523" s="109" t="str">
        <f>IF(K521&lt;&gt;0,IFERROR(K522/K521,"-"),"-")</f>
        <v>-</v>
      </c>
      <c r="L523" s="109" t="str">
        <f t="shared" si="38"/>
        <v>-</v>
      </c>
      <c r="M523" s="109" t="str">
        <f t="shared" si="39"/>
        <v>-</v>
      </c>
    </row>
    <row r="524" spans="1:13" ht="32.1" customHeight="1">
      <c r="A524" s="110" t="s">
        <v>48</v>
      </c>
      <c r="B524" s="110" t="s">
        <v>207</v>
      </c>
      <c r="C524" s="129" t="s">
        <v>67</v>
      </c>
      <c r="D524" s="111"/>
      <c r="E524" s="111">
        <v>20000</v>
      </c>
      <c r="F524" s="111">
        <v>20000</v>
      </c>
      <c r="G524" s="109" t="str">
        <f t="shared" si="36"/>
        <v>-</v>
      </c>
      <c r="H524" s="111"/>
      <c r="I524" s="109">
        <f t="shared" si="37"/>
        <v>0</v>
      </c>
      <c r="J524" s="111"/>
      <c r="K524" s="111"/>
      <c r="L524" s="109" t="str">
        <f t="shared" si="38"/>
        <v>-</v>
      </c>
      <c r="M524" s="109" t="str">
        <f t="shared" si="39"/>
        <v>-</v>
      </c>
    </row>
    <row r="525" spans="1:13" ht="32.1" customHeight="1">
      <c r="A525" s="110" t="s">
        <v>247</v>
      </c>
      <c r="B525" s="110" t="s">
        <v>75</v>
      </c>
      <c r="C525" s="112" t="s">
        <v>77</v>
      </c>
      <c r="D525" s="111"/>
      <c r="E525" s="111">
        <v>20000</v>
      </c>
      <c r="F525" s="111">
        <v>14000.9</v>
      </c>
      <c r="G525" s="109" t="str">
        <f t="shared" si="36"/>
        <v>-</v>
      </c>
      <c r="H525" s="111"/>
      <c r="I525" s="109">
        <f t="shared" si="37"/>
        <v>0</v>
      </c>
      <c r="J525" s="111"/>
      <c r="K525" s="111"/>
      <c r="L525" s="109" t="str">
        <f t="shared" si="38"/>
        <v>-</v>
      </c>
      <c r="M525" s="109" t="str">
        <f t="shared" si="39"/>
        <v>-</v>
      </c>
    </row>
    <row r="526" spans="1:13" ht="32.1" customHeight="1">
      <c r="A526" s="144" t="s">
        <v>248</v>
      </c>
      <c r="B526" s="144"/>
      <c r="C526" s="129" t="s">
        <v>1</v>
      </c>
      <c r="D526" s="108">
        <f>SUM(D529:D531)-D527</f>
        <v>0</v>
      </c>
      <c r="E526" s="108">
        <f>SUM(E529:E531)-E527</f>
        <v>1905.2</v>
      </c>
      <c r="F526" s="108">
        <f>SUM(F529:F531)-F527</f>
        <v>1642.6999999999998</v>
      </c>
      <c r="G526" s="109" t="str">
        <f t="shared" si="36"/>
        <v>-</v>
      </c>
      <c r="H526" s="108">
        <f>SUM(H529:H531)-H527</f>
        <v>0</v>
      </c>
      <c r="I526" s="109">
        <f t="shared" si="37"/>
        <v>0</v>
      </c>
      <c r="J526" s="108">
        <f>SUM(J529:J531)-J527</f>
        <v>0</v>
      </c>
      <c r="K526" s="108">
        <f>SUM(K529:K531)-K527</f>
        <v>0</v>
      </c>
      <c r="L526" s="109" t="str">
        <f t="shared" si="38"/>
        <v>-</v>
      </c>
      <c r="M526" s="109" t="str">
        <f t="shared" si="39"/>
        <v>-</v>
      </c>
    </row>
    <row r="527" spans="1:13" ht="32.1" customHeight="1">
      <c r="A527" s="144"/>
      <c r="B527" s="144"/>
      <c r="C527" s="129" t="str">
        <f>IF(VALUE(C529)=0,"ВР(ОБ)",IF(VALUE(C529)&gt;540,"ошибка",IF(VALUE(C529)&lt;521,"ошибка",C529&amp;"ОБ")))</f>
        <v>521ОБ</v>
      </c>
      <c r="D527" s="108">
        <f>SUMIF($C529:$C531,$C529,D529:D531)</f>
        <v>0</v>
      </c>
      <c r="E527" s="108">
        <f>SUMIF($C529:$C531,$C529,E529:E531)</f>
        <v>1333.7</v>
      </c>
      <c r="F527" s="108">
        <f>SUMIF($C529:$C531,$C529,F529:F531)</f>
        <v>1143.5</v>
      </c>
      <c r="G527" s="109" t="str">
        <f t="shared" si="36"/>
        <v>-</v>
      </c>
      <c r="H527" s="108">
        <f>SUMIF($C529:$C531,$C529,H529:H531)</f>
        <v>0</v>
      </c>
      <c r="I527" s="109">
        <f t="shared" si="37"/>
        <v>0</v>
      </c>
      <c r="J527" s="108">
        <f>SUMIF($C529:$C531,$C529,J529:J531)</f>
        <v>0</v>
      </c>
      <c r="K527" s="108">
        <f>SUMIF($C529:$C531,$C529,K529:K531)</f>
        <v>0</v>
      </c>
      <c r="L527" s="109" t="str">
        <f t="shared" si="38"/>
        <v>-</v>
      </c>
      <c r="M527" s="109" t="str">
        <f t="shared" si="39"/>
        <v>-</v>
      </c>
    </row>
    <row r="528" spans="1:13" ht="32.1" customHeight="1">
      <c r="A528" s="144"/>
      <c r="B528" s="144"/>
      <c r="C528" s="129" t="s">
        <v>2</v>
      </c>
      <c r="D528" s="109" t="str">
        <f>IF(D526&lt;&gt;0,IFERROR(D527/D526,"-"),"-")</f>
        <v>-</v>
      </c>
      <c r="E528" s="109">
        <f>IF(E526&lt;&gt;0,IFERROR(E527/E526,"-"),"-")</f>
        <v>0.70003149275666599</v>
      </c>
      <c r="F528" s="109">
        <f>IF(F526&lt;&gt;0,IFERROR(F527/F526,"-"),"-")</f>
        <v>0.69611006270164977</v>
      </c>
      <c r="G528" s="109" t="str">
        <f t="shared" si="36"/>
        <v>-</v>
      </c>
      <c r="H528" s="109" t="str">
        <f>IF(H526&lt;&gt;0,IFERROR(H527/H526,"-"),"-")</f>
        <v>-</v>
      </c>
      <c r="I528" s="109" t="str">
        <f t="shared" si="37"/>
        <v>-</v>
      </c>
      <c r="J528" s="109" t="str">
        <f>IF(J526&lt;&gt;0,IFERROR(J527/J526,"-"),"-")</f>
        <v>-</v>
      </c>
      <c r="K528" s="109" t="str">
        <f>IF(K526&lt;&gt;0,IFERROR(K527/K526,"-"),"-")</f>
        <v>-</v>
      </c>
      <c r="L528" s="109" t="str">
        <f t="shared" si="38"/>
        <v>-</v>
      </c>
      <c r="M528" s="109" t="str">
        <f t="shared" si="39"/>
        <v>-</v>
      </c>
    </row>
    <row r="529" spans="1:13" ht="32.1" customHeight="1">
      <c r="A529" s="110" t="s">
        <v>249</v>
      </c>
      <c r="B529" s="110" t="s">
        <v>44</v>
      </c>
      <c r="C529" s="129" t="s">
        <v>38</v>
      </c>
      <c r="D529" s="111"/>
      <c r="E529" s="111">
        <v>1333.7</v>
      </c>
      <c r="F529" s="111">
        <v>1143.5</v>
      </c>
      <c r="G529" s="109" t="str">
        <f t="shared" si="36"/>
        <v>-</v>
      </c>
      <c r="H529" s="111"/>
      <c r="I529" s="109">
        <f t="shared" si="37"/>
        <v>0</v>
      </c>
      <c r="J529" s="111"/>
      <c r="K529" s="111"/>
      <c r="L529" s="109" t="str">
        <f t="shared" si="38"/>
        <v>-</v>
      </c>
      <c r="M529" s="109" t="str">
        <f t="shared" si="39"/>
        <v>-</v>
      </c>
    </row>
    <row r="530" spans="1:13" ht="32.1" customHeight="1">
      <c r="A530" s="110" t="s">
        <v>250</v>
      </c>
      <c r="B530" s="110" t="s">
        <v>44</v>
      </c>
      <c r="C530" s="112" t="s">
        <v>46</v>
      </c>
      <c r="D530" s="111"/>
      <c r="E530" s="111">
        <v>262.5</v>
      </c>
      <c r="F530" s="111"/>
      <c r="G530" s="109" t="str">
        <f t="shared" si="36"/>
        <v>-</v>
      </c>
      <c r="H530" s="111"/>
      <c r="I530" s="109" t="str">
        <f t="shared" si="37"/>
        <v>-</v>
      </c>
      <c r="J530" s="111"/>
      <c r="K530" s="111"/>
      <c r="L530" s="109" t="str">
        <f t="shared" si="38"/>
        <v>-</v>
      </c>
      <c r="M530" s="109" t="str">
        <f t="shared" si="39"/>
        <v>-</v>
      </c>
    </row>
    <row r="531" spans="1:13" ht="32.1" customHeight="1">
      <c r="A531" s="110" t="s">
        <v>250</v>
      </c>
      <c r="B531" s="110" t="s">
        <v>44</v>
      </c>
      <c r="C531" s="112" t="s">
        <v>40</v>
      </c>
      <c r="D531" s="111"/>
      <c r="E531" s="111">
        <v>1642.7</v>
      </c>
      <c r="F531" s="111">
        <v>1642.7</v>
      </c>
      <c r="G531" s="109" t="str">
        <f t="shared" si="36"/>
        <v>-</v>
      </c>
      <c r="H531" s="111"/>
      <c r="I531" s="109">
        <f t="shared" si="37"/>
        <v>0</v>
      </c>
      <c r="J531" s="111"/>
      <c r="K531" s="111"/>
      <c r="L531" s="109" t="str">
        <f t="shared" si="38"/>
        <v>-</v>
      </c>
      <c r="M531" s="109" t="str">
        <f t="shared" si="39"/>
        <v>-</v>
      </c>
    </row>
    <row r="532" spans="1:13" ht="32.1" customHeight="1">
      <c r="A532" s="144" t="s">
        <v>251</v>
      </c>
      <c r="B532" s="144"/>
      <c r="C532" s="129" t="s">
        <v>1</v>
      </c>
      <c r="D532" s="108">
        <f>SUM(D535:D536)-D533</f>
        <v>0</v>
      </c>
      <c r="E532" s="108">
        <f>SUM(E535:E536)-E533</f>
        <v>215.3</v>
      </c>
      <c r="F532" s="108">
        <f>SUM(F535:F536)-F533</f>
        <v>215.3</v>
      </c>
      <c r="G532" s="109" t="str">
        <f t="shared" si="36"/>
        <v>-</v>
      </c>
      <c r="H532" s="108">
        <f>SUM(H535:H536)-H533</f>
        <v>0</v>
      </c>
      <c r="I532" s="109">
        <f t="shared" si="37"/>
        <v>0</v>
      </c>
      <c r="J532" s="108">
        <f>SUM(J535:J536)-J533</f>
        <v>0</v>
      </c>
      <c r="K532" s="108">
        <f>SUM(K535:K536)-K533</f>
        <v>0</v>
      </c>
      <c r="L532" s="109" t="str">
        <f t="shared" si="38"/>
        <v>-</v>
      </c>
      <c r="M532" s="109" t="str">
        <f t="shared" si="39"/>
        <v>-</v>
      </c>
    </row>
    <row r="533" spans="1:13" ht="32.1" customHeight="1">
      <c r="A533" s="144"/>
      <c r="B533" s="144"/>
      <c r="C533" s="129" t="str">
        <f>IF(VALUE(C535)=0,"ВР(ОБ)",IF(VALUE(C535)&gt;540,"ошибка",IF(VALUE(C535)&lt;521,"ошибка",C535&amp;"ОБ")))</f>
        <v>521ОБ</v>
      </c>
      <c r="D533" s="108">
        <f>SUMIF($C535:$C536,$C535,D535:D536)</f>
        <v>0</v>
      </c>
      <c r="E533" s="108">
        <f>SUMIF($C535:$C536,$C535,E535:E536)</f>
        <v>213.2</v>
      </c>
      <c r="F533" s="108">
        <f>SUMIF($C535:$C536,$C535,F535:F536)</f>
        <v>213.2</v>
      </c>
      <c r="G533" s="109" t="str">
        <f t="shared" si="36"/>
        <v>-</v>
      </c>
      <c r="H533" s="108">
        <f>SUMIF($C535:$C536,$C535,H535:H536)</f>
        <v>0</v>
      </c>
      <c r="I533" s="109">
        <f t="shared" si="37"/>
        <v>0</v>
      </c>
      <c r="J533" s="108">
        <f>SUMIF($C535:$C536,$C535,J535:J536)</f>
        <v>0</v>
      </c>
      <c r="K533" s="108">
        <f>SUMIF($C535:$C536,$C535,K535:K536)</f>
        <v>0</v>
      </c>
      <c r="L533" s="109" t="str">
        <f t="shared" si="38"/>
        <v>-</v>
      </c>
      <c r="M533" s="109" t="str">
        <f t="shared" si="39"/>
        <v>-</v>
      </c>
    </row>
    <row r="534" spans="1:13" ht="32.1" customHeight="1">
      <c r="A534" s="144"/>
      <c r="B534" s="144"/>
      <c r="C534" s="129" t="s">
        <v>2</v>
      </c>
      <c r="D534" s="109" t="str">
        <f>IF(D532&lt;&gt;0,IFERROR(D533/D532,"-"),"-")</f>
        <v>-</v>
      </c>
      <c r="E534" s="109">
        <f>IF(E532&lt;&gt;0,IFERROR(E533/E532,"-"),"-")</f>
        <v>0.99024616813748245</v>
      </c>
      <c r="F534" s="109">
        <f>IF(F532&lt;&gt;0,IFERROR(F533/F532,"-"),"-")</f>
        <v>0.99024616813748245</v>
      </c>
      <c r="G534" s="109" t="str">
        <f t="shared" si="36"/>
        <v>-</v>
      </c>
      <c r="H534" s="109" t="str">
        <f>IF(H532&lt;&gt;0,IFERROR(H533/H532,"-"),"-")</f>
        <v>-</v>
      </c>
      <c r="I534" s="109" t="str">
        <f t="shared" si="37"/>
        <v>-</v>
      </c>
      <c r="J534" s="109" t="str">
        <f>IF(J532&lt;&gt;0,IFERROR(J533/J532,"-"),"-")</f>
        <v>-</v>
      </c>
      <c r="K534" s="109" t="str">
        <f>IF(K532&lt;&gt;0,IFERROR(K533/K532,"-"),"-")</f>
        <v>-</v>
      </c>
      <c r="L534" s="109" t="str">
        <f t="shared" si="38"/>
        <v>-</v>
      </c>
      <c r="M534" s="109" t="str">
        <f t="shared" si="39"/>
        <v>-</v>
      </c>
    </row>
    <row r="535" spans="1:13" ht="32.1" customHeight="1">
      <c r="A535" s="110" t="s">
        <v>252</v>
      </c>
      <c r="B535" s="110" t="s">
        <v>52</v>
      </c>
      <c r="C535" s="129" t="s">
        <v>38</v>
      </c>
      <c r="D535" s="111"/>
      <c r="E535" s="111">
        <v>213.2</v>
      </c>
      <c r="F535" s="111">
        <v>213.2</v>
      </c>
      <c r="G535" s="109" t="str">
        <f t="shared" si="36"/>
        <v>-</v>
      </c>
      <c r="H535" s="111"/>
      <c r="I535" s="109">
        <f t="shared" si="37"/>
        <v>0</v>
      </c>
      <c r="J535" s="111"/>
      <c r="K535" s="111"/>
      <c r="L535" s="109" t="str">
        <f t="shared" si="38"/>
        <v>-</v>
      </c>
      <c r="M535" s="109" t="str">
        <f t="shared" si="39"/>
        <v>-</v>
      </c>
    </row>
    <row r="536" spans="1:13" ht="32.1" customHeight="1">
      <c r="A536" s="110" t="s">
        <v>252</v>
      </c>
      <c r="B536" s="110" t="s">
        <v>52</v>
      </c>
      <c r="C536" s="112"/>
      <c r="D536" s="111"/>
      <c r="E536" s="111">
        <v>215.3</v>
      </c>
      <c r="F536" s="111">
        <v>215.3</v>
      </c>
      <c r="G536" s="109" t="str">
        <f t="shared" si="36"/>
        <v>-</v>
      </c>
      <c r="H536" s="111"/>
      <c r="I536" s="109">
        <f t="shared" si="37"/>
        <v>0</v>
      </c>
      <c r="J536" s="111"/>
      <c r="K536" s="111"/>
      <c r="L536" s="109" t="str">
        <f t="shared" si="38"/>
        <v>-</v>
      </c>
      <c r="M536" s="109" t="str">
        <f t="shared" si="39"/>
        <v>-</v>
      </c>
    </row>
    <row r="537" spans="1:13" ht="32.1" customHeight="1">
      <c r="A537" s="144" t="s">
        <v>253</v>
      </c>
      <c r="B537" s="144"/>
      <c r="C537" s="129" t="s">
        <v>1</v>
      </c>
      <c r="D537" s="108">
        <f>SUM(D540:D541)-D538</f>
        <v>0</v>
      </c>
      <c r="E537" s="108">
        <f>SUM(E540:E541)-E538</f>
        <v>120</v>
      </c>
      <c r="F537" s="108">
        <f>SUM(F540:F541)-F538</f>
        <v>120</v>
      </c>
      <c r="G537" s="109" t="str">
        <f t="shared" si="36"/>
        <v>-</v>
      </c>
      <c r="H537" s="108">
        <f>SUM(H540:H541)-H538</f>
        <v>360</v>
      </c>
      <c r="I537" s="109">
        <f t="shared" si="37"/>
        <v>3</v>
      </c>
      <c r="J537" s="108">
        <f>SUM(J540:J541)-J538</f>
        <v>0</v>
      </c>
      <c r="K537" s="108">
        <f>SUM(K540:K541)-K538</f>
        <v>180</v>
      </c>
      <c r="L537" s="109">
        <f t="shared" si="38"/>
        <v>0.5</v>
      </c>
      <c r="M537" s="109" t="str">
        <f t="shared" si="39"/>
        <v>-</v>
      </c>
    </row>
    <row r="538" spans="1:13" ht="32.1" customHeight="1">
      <c r="A538" s="144"/>
      <c r="B538" s="144"/>
      <c r="C538" s="129" t="str">
        <f>IF(VALUE(C540)=0,"ВР(ОБ)",IF(VALUE(C540)&gt;540,"ошибка",IF(VALUE(C540)&lt;521,"ошибка",C540&amp;"ОБ")))</f>
        <v>540ОБ</v>
      </c>
      <c r="D538" s="108">
        <f>SUMIF($C540:$C541,$C540,D540:D541)</f>
        <v>0</v>
      </c>
      <c r="E538" s="108">
        <f>SUMIF($C540:$C541,$C540,E540:E541)</f>
        <v>120</v>
      </c>
      <c r="F538" s="108">
        <f>SUMIF($C540:$C541,$C540,F540:F541)</f>
        <v>120</v>
      </c>
      <c r="G538" s="109" t="str">
        <f t="shared" si="36"/>
        <v>-</v>
      </c>
      <c r="H538" s="108">
        <f>SUMIF($C540:$C541,$C540,H540:H541)</f>
        <v>360</v>
      </c>
      <c r="I538" s="109">
        <f t="shared" si="37"/>
        <v>3</v>
      </c>
      <c r="J538" s="108">
        <f>SUMIF($C540:$C541,$C540,J540:J541)</f>
        <v>0</v>
      </c>
      <c r="K538" s="108">
        <f>SUMIF($C540:$C541,$C540,K540:K541)</f>
        <v>180</v>
      </c>
      <c r="L538" s="109">
        <f t="shared" si="38"/>
        <v>0.5</v>
      </c>
      <c r="M538" s="109" t="str">
        <f t="shared" si="39"/>
        <v>-</v>
      </c>
    </row>
    <row r="539" spans="1:13" ht="32.1" customHeight="1">
      <c r="A539" s="144"/>
      <c r="B539" s="144"/>
      <c r="C539" s="129" t="s">
        <v>2</v>
      </c>
      <c r="D539" s="109" t="str">
        <f>IF(D537&lt;&gt;0,IFERROR(D538/D537,"-"),"-")</f>
        <v>-</v>
      </c>
      <c r="E539" s="109">
        <f>IF(E537&lt;&gt;0,IFERROR(E538/E537,"-"),"-")</f>
        <v>1</v>
      </c>
      <c r="F539" s="109">
        <f>IF(F537&lt;&gt;0,IFERROR(F538/F537,"-"),"-")</f>
        <v>1</v>
      </c>
      <c r="G539" s="109" t="str">
        <f t="shared" si="36"/>
        <v>-</v>
      </c>
      <c r="H539" s="109">
        <f>IF(H537&lt;&gt;0,IFERROR(H538/H537,"-"),"-")</f>
        <v>1</v>
      </c>
      <c r="I539" s="109">
        <f t="shared" si="37"/>
        <v>1</v>
      </c>
      <c r="J539" s="109" t="str">
        <f>IF(J537&lt;&gt;0,IFERROR(J538/J537,"-"),"-")</f>
        <v>-</v>
      </c>
      <c r="K539" s="109">
        <f>IF(K537&lt;&gt;0,IFERROR(K538/K537,"-"),"-")</f>
        <v>1</v>
      </c>
      <c r="L539" s="109">
        <f t="shared" si="38"/>
        <v>1</v>
      </c>
      <c r="M539" s="109" t="str">
        <f t="shared" si="39"/>
        <v>-</v>
      </c>
    </row>
    <row r="540" spans="1:13" ht="32.1" customHeight="1">
      <c r="A540" s="110" t="s">
        <v>254</v>
      </c>
      <c r="B540" s="110" t="s">
        <v>37</v>
      </c>
      <c r="C540" s="129" t="s">
        <v>67</v>
      </c>
      <c r="D540" s="111"/>
      <c r="E540" s="111">
        <v>120</v>
      </c>
      <c r="F540" s="111">
        <v>120</v>
      </c>
      <c r="G540" s="109" t="str">
        <f t="shared" ref="G540:G603" si="40">IF(D540&lt;&gt;0,IFERROR(F540/D540,"-"),"-")</f>
        <v>-</v>
      </c>
      <c r="H540" s="111">
        <v>360</v>
      </c>
      <c r="I540" s="109">
        <f t="shared" ref="I540:I603" si="41">IF(F540&lt;&gt;0,IFERROR(H540/F540,"-"),"-")</f>
        <v>3</v>
      </c>
      <c r="J540" s="111"/>
      <c r="K540" s="111">
        <v>180</v>
      </c>
      <c r="L540" s="109">
        <f t="shared" ref="L540:L603" si="42">IF(H540&lt;&gt;0,IFERROR(K540/H540,"-"),"-")</f>
        <v>0.5</v>
      </c>
      <c r="M540" s="109" t="str">
        <f t="shared" ref="M540:M603" si="43">IF(J540&lt;&gt;0,IFERROR(K540/J540,"-"),"-")</f>
        <v>-</v>
      </c>
    </row>
    <row r="541" spans="1:13" ht="32.1" customHeight="1">
      <c r="A541" s="110" t="s">
        <v>254</v>
      </c>
      <c r="B541" s="110" t="s">
        <v>37</v>
      </c>
      <c r="C541" s="112" t="s">
        <v>40</v>
      </c>
      <c r="D541" s="111"/>
      <c r="E541" s="111">
        <v>120</v>
      </c>
      <c r="F541" s="111">
        <v>120</v>
      </c>
      <c r="G541" s="109" t="str">
        <f t="shared" si="40"/>
        <v>-</v>
      </c>
      <c r="H541" s="111">
        <v>360</v>
      </c>
      <c r="I541" s="109">
        <f t="shared" si="41"/>
        <v>3</v>
      </c>
      <c r="J541" s="111"/>
      <c r="K541" s="111">
        <v>180</v>
      </c>
      <c r="L541" s="109">
        <f t="shared" si="42"/>
        <v>0.5</v>
      </c>
      <c r="M541" s="109" t="str">
        <f t="shared" si="43"/>
        <v>-</v>
      </c>
    </row>
    <row r="542" spans="1:13" ht="32.1" customHeight="1">
      <c r="A542" s="144" t="s">
        <v>245</v>
      </c>
      <c r="B542" s="144"/>
      <c r="C542" s="129" t="s">
        <v>1</v>
      </c>
      <c r="D542" s="108">
        <f>SUM(D545:D547)-D543</f>
        <v>150</v>
      </c>
      <c r="E542" s="108">
        <f>SUM(E545:E547)-E543</f>
        <v>0</v>
      </c>
      <c r="F542" s="108">
        <f>SUM(F545:F547)-F543</f>
        <v>0</v>
      </c>
      <c r="G542" s="109">
        <f t="shared" si="40"/>
        <v>0</v>
      </c>
      <c r="H542" s="108">
        <f>SUM(H545:H547)-H543</f>
        <v>311.10000000000002</v>
      </c>
      <c r="I542" s="109" t="str">
        <f t="shared" si="41"/>
        <v>-</v>
      </c>
      <c r="J542" s="108">
        <f>SUM(J545:J547)-J543</f>
        <v>0</v>
      </c>
      <c r="K542" s="108">
        <f>SUM(K545:K547)-K543</f>
        <v>311.10000000000002</v>
      </c>
      <c r="L542" s="109">
        <f t="shared" si="42"/>
        <v>1</v>
      </c>
      <c r="M542" s="109" t="str">
        <f t="shared" si="43"/>
        <v>-</v>
      </c>
    </row>
    <row r="543" spans="1:13" ht="32.1" customHeight="1">
      <c r="A543" s="144"/>
      <c r="B543" s="144"/>
      <c r="C543" s="129" t="str">
        <f>IF(VALUE(C545)=0,"ВР(ОБ)",IF(VALUE(C545)&gt;540,"ошибка",IF(VALUE(C545)&lt;521,"ошибка",C545&amp;"ОБ")))</f>
        <v>521ОБ</v>
      </c>
      <c r="D543" s="108">
        <f>SUMIF($C545:$C547,$C545,D545:D547)</f>
        <v>150</v>
      </c>
      <c r="E543" s="108">
        <f>SUMIF($C545:$C547,$C545,E545:E547)</f>
        <v>0</v>
      </c>
      <c r="F543" s="108">
        <f>SUMIF($C545:$C547,$C545,F545:F547)</f>
        <v>0</v>
      </c>
      <c r="G543" s="109">
        <f t="shared" si="40"/>
        <v>0</v>
      </c>
      <c r="H543" s="108">
        <f>SUMIF($C545:$C547,$C545,H545:H547)</f>
        <v>308</v>
      </c>
      <c r="I543" s="109" t="str">
        <f t="shared" si="41"/>
        <v>-</v>
      </c>
      <c r="J543" s="108">
        <f>SUMIF($C545:$C547,$C545,J545:J547)</f>
        <v>0</v>
      </c>
      <c r="K543" s="108">
        <f>SUMIF($C545:$C547,$C545,K545:K547)</f>
        <v>308</v>
      </c>
      <c r="L543" s="109">
        <f t="shared" si="42"/>
        <v>1</v>
      </c>
      <c r="M543" s="109" t="str">
        <f t="shared" si="43"/>
        <v>-</v>
      </c>
    </row>
    <row r="544" spans="1:13" ht="32.1" customHeight="1">
      <c r="A544" s="144"/>
      <c r="B544" s="144"/>
      <c r="C544" s="129" t="s">
        <v>2</v>
      </c>
      <c r="D544" s="109">
        <f>IF(D542&lt;&gt;0,IFERROR(D543/D542,"-"),"-")</f>
        <v>1</v>
      </c>
      <c r="E544" s="109" t="str">
        <f>IF(E542&lt;&gt;0,IFERROR(E543/E542,"-"),"-")</f>
        <v>-</v>
      </c>
      <c r="F544" s="109" t="str">
        <f>IF(F542&lt;&gt;0,IFERROR(F543/F542,"-"),"-")</f>
        <v>-</v>
      </c>
      <c r="G544" s="109" t="str">
        <f t="shared" si="40"/>
        <v>-</v>
      </c>
      <c r="H544" s="109">
        <f>IF(H542&lt;&gt;0,IFERROR(H543/H542,"-"),"-")</f>
        <v>0.99003535840565726</v>
      </c>
      <c r="I544" s="109" t="str">
        <f t="shared" si="41"/>
        <v>-</v>
      </c>
      <c r="J544" s="109" t="str">
        <f>IF(J542&lt;&gt;0,IFERROR(J543/J542,"-"),"-")</f>
        <v>-</v>
      </c>
      <c r="K544" s="109">
        <f>IF(K542&lt;&gt;0,IFERROR(K543/K542,"-"),"-")</f>
        <v>0.99003535840565726</v>
      </c>
      <c r="L544" s="109">
        <f t="shared" si="42"/>
        <v>1</v>
      </c>
      <c r="M544" s="109" t="str">
        <f t="shared" si="43"/>
        <v>-</v>
      </c>
    </row>
    <row r="545" spans="1:13" ht="32.1" customHeight="1">
      <c r="A545" s="110" t="s">
        <v>255</v>
      </c>
      <c r="B545" s="110" t="s">
        <v>52</v>
      </c>
      <c r="C545" s="129" t="s">
        <v>38</v>
      </c>
      <c r="D545" s="111">
        <v>150</v>
      </c>
      <c r="E545" s="111"/>
      <c r="F545" s="111"/>
      <c r="G545" s="109">
        <f t="shared" si="40"/>
        <v>0</v>
      </c>
      <c r="H545" s="111">
        <v>308</v>
      </c>
      <c r="I545" s="109" t="str">
        <f t="shared" si="41"/>
        <v>-</v>
      </c>
      <c r="J545" s="111"/>
      <c r="K545" s="111">
        <v>308</v>
      </c>
      <c r="L545" s="109">
        <f t="shared" si="42"/>
        <v>1</v>
      </c>
      <c r="M545" s="109" t="str">
        <f t="shared" si="43"/>
        <v>-</v>
      </c>
    </row>
    <row r="546" spans="1:13" ht="32.1" customHeight="1">
      <c r="A546" s="110" t="s">
        <v>256</v>
      </c>
      <c r="B546" s="110" t="s">
        <v>52</v>
      </c>
      <c r="C546" s="112" t="s">
        <v>203</v>
      </c>
      <c r="D546" s="111">
        <v>50</v>
      </c>
      <c r="E546" s="111"/>
      <c r="F546" s="111"/>
      <c r="G546" s="109">
        <f t="shared" si="40"/>
        <v>0</v>
      </c>
      <c r="H546" s="111"/>
      <c r="I546" s="109" t="str">
        <f t="shared" si="41"/>
        <v>-</v>
      </c>
      <c r="J546" s="111"/>
      <c r="K546" s="111"/>
      <c r="L546" s="109" t="str">
        <f t="shared" si="42"/>
        <v>-</v>
      </c>
      <c r="M546" s="109" t="str">
        <f t="shared" si="43"/>
        <v>-</v>
      </c>
    </row>
    <row r="547" spans="1:13" ht="32.1" customHeight="1">
      <c r="A547" s="110" t="s">
        <v>256</v>
      </c>
      <c r="B547" s="110" t="s">
        <v>52</v>
      </c>
      <c r="C547" s="112" t="s">
        <v>40</v>
      </c>
      <c r="D547" s="111">
        <v>100</v>
      </c>
      <c r="E547" s="111"/>
      <c r="F547" s="111"/>
      <c r="G547" s="109">
        <f t="shared" si="40"/>
        <v>0</v>
      </c>
      <c r="H547" s="111">
        <v>311.10000000000002</v>
      </c>
      <c r="I547" s="109" t="str">
        <f t="shared" si="41"/>
        <v>-</v>
      </c>
      <c r="J547" s="111"/>
      <c r="K547" s="111">
        <v>311.10000000000002</v>
      </c>
      <c r="L547" s="109">
        <f t="shared" si="42"/>
        <v>1</v>
      </c>
      <c r="M547" s="109" t="str">
        <f t="shared" si="43"/>
        <v>-</v>
      </c>
    </row>
    <row r="548" spans="1:13" ht="32.1" customHeight="1">
      <c r="A548" s="144" t="s">
        <v>257</v>
      </c>
      <c r="B548" s="144"/>
      <c r="C548" s="129" t="s">
        <v>1</v>
      </c>
      <c r="D548" s="108">
        <f>SUM(D551:D552)-D549</f>
        <v>0</v>
      </c>
      <c r="E548" s="108">
        <f>SUM(E551:E552)-E549</f>
        <v>300</v>
      </c>
      <c r="F548" s="108">
        <f>SUM(F551:F552)-F549</f>
        <v>300</v>
      </c>
      <c r="G548" s="109" t="str">
        <f t="shared" si="40"/>
        <v>-</v>
      </c>
      <c r="H548" s="108">
        <f>SUM(H551:H552)-H549</f>
        <v>300</v>
      </c>
      <c r="I548" s="109">
        <f t="shared" si="41"/>
        <v>1</v>
      </c>
      <c r="J548" s="108">
        <f>SUM(J551:J552)-J549</f>
        <v>0</v>
      </c>
      <c r="K548" s="108">
        <f>SUM(K551:K552)-K549</f>
        <v>0</v>
      </c>
      <c r="L548" s="109">
        <f t="shared" si="42"/>
        <v>0</v>
      </c>
      <c r="M548" s="109" t="str">
        <f t="shared" si="43"/>
        <v>-</v>
      </c>
    </row>
    <row r="549" spans="1:13" ht="32.1" customHeight="1">
      <c r="A549" s="144"/>
      <c r="B549" s="144"/>
      <c r="C549" s="129" t="str">
        <f>IF(VALUE(C551)=0,"ВР(ОБ)",IF(VALUE(C551)&gt;540,"ошибка",IF(VALUE(C551)&lt;521,"ошибка",C551&amp;"ОБ")))</f>
        <v>540ОБ</v>
      </c>
      <c r="D549" s="108">
        <f>SUMIF($C551:$C552,$C551,D551:D552)</f>
        <v>0</v>
      </c>
      <c r="E549" s="108">
        <f>SUMIF($C551:$C552,$C551,E551:E552)</f>
        <v>300</v>
      </c>
      <c r="F549" s="108">
        <f>SUMIF($C551:$C552,$C551,F551:F552)</f>
        <v>300</v>
      </c>
      <c r="G549" s="109" t="str">
        <f t="shared" si="40"/>
        <v>-</v>
      </c>
      <c r="H549" s="108">
        <f>SUMIF($C551:$C552,$C551,H551:H552)</f>
        <v>300</v>
      </c>
      <c r="I549" s="109">
        <f t="shared" si="41"/>
        <v>1</v>
      </c>
      <c r="J549" s="108">
        <f>SUMIF($C551:$C552,$C551,J551:J552)</f>
        <v>0</v>
      </c>
      <c r="K549" s="108">
        <f>SUMIF($C551:$C552,$C551,K551:K552)</f>
        <v>0</v>
      </c>
      <c r="L549" s="109">
        <f t="shared" si="42"/>
        <v>0</v>
      </c>
      <c r="M549" s="109" t="str">
        <f t="shared" si="43"/>
        <v>-</v>
      </c>
    </row>
    <row r="550" spans="1:13" ht="32.1" customHeight="1">
      <c r="A550" s="144"/>
      <c r="B550" s="144"/>
      <c r="C550" s="129" t="s">
        <v>2</v>
      </c>
      <c r="D550" s="109" t="str">
        <f>IF(D548&lt;&gt;0,IFERROR(D549/D548,"-"),"-")</f>
        <v>-</v>
      </c>
      <c r="E550" s="109">
        <f>IF(E548&lt;&gt;0,IFERROR(E549/E548,"-"),"-")</f>
        <v>1</v>
      </c>
      <c r="F550" s="109">
        <f>IF(F548&lt;&gt;0,IFERROR(F549/F548,"-"),"-")</f>
        <v>1</v>
      </c>
      <c r="G550" s="109" t="str">
        <f t="shared" si="40"/>
        <v>-</v>
      </c>
      <c r="H550" s="109">
        <f>IF(H548&lt;&gt;0,IFERROR(H549/H548,"-"),"-")</f>
        <v>1</v>
      </c>
      <c r="I550" s="109">
        <f t="shared" si="41"/>
        <v>1</v>
      </c>
      <c r="J550" s="109" t="str">
        <f>IF(J548&lt;&gt;0,IFERROR(J549/J548,"-"),"-")</f>
        <v>-</v>
      </c>
      <c r="K550" s="109" t="str">
        <f>IF(K548&lt;&gt;0,IFERROR(K549/K548,"-"),"-")</f>
        <v>-</v>
      </c>
      <c r="L550" s="109" t="str">
        <f t="shared" si="42"/>
        <v>-</v>
      </c>
      <c r="M550" s="109" t="str">
        <f t="shared" si="43"/>
        <v>-</v>
      </c>
    </row>
    <row r="551" spans="1:13" ht="32.1" customHeight="1">
      <c r="A551" s="110" t="s">
        <v>258</v>
      </c>
      <c r="B551" s="110" t="s">
        <v>37</v>
      </c>
      <c r="C551" s="129" t="s">
        <v>67</v>
      </c>
      <c r="D551" s="111"/>
      <c r="E551" s="111">
        <v>300</v>
      </c>
      <c r="F551" s="111">
        <v>300</v>
      </c>
      <c r="G551" s="109" t="str">
        <f t="shared" si="40"/>
        <v>-</v>
      </c>
      <c r="H551" s="111">
        <v>300</v>
      </c>
      <c r="I551" s="109">
        <f t="shared" si="41"/>
        <v>1</v>
      </c>
      <c r="J551" s="111"/>
      <c r="K551" s="111"/>
      <c r="L551" s="109">
        <f t="shared" si="42"/>
        <v>0</v>
      </c>
      <c r="M551" s="109" t="str">
        <f t="shared" si="43"/>
        <v>-</v>
      </c>
    </row>
    <row r="552" spans="1:13" ht="32.1" customHeight="1">
      <c r="A552" s="110" t="s">
        <v>258</v>
      </c>
      <c r="B552" s="110" t="s">
        <v>37</v>
      </c>
      <c r="C552" s="112" t="s">
        <v>40</v>
      </c>
      <c r="D552" s="111"/>
      <c r="E552" s="111">
        <v>300</v>
      </c>
      <c r="F552" s="111">
        <v>300</v>
      </c>
      <c r="G552" s="109" t="str">
        <f t="shared" si="40"/>
        <v>-</v>
      </c>
      <c r="H552" s="111">
        <v>300</v>
      </c>
      <c r="I552" s="109">
        <f t="shared" si="41"/>
        <v>1</v>
      </c>
      <c r="J552" s="111"/>
      <c r="K552" s="111"/>
      <c r="L552" s="109">
        <f t="shared" si="42"/>
        <v>0</v>
      </c>
      <c r="M552" s="109" t="str">
        <f t="shared" si="43"/>
        <v>-</v>
      </c>
    </row>
    <row r="553" spans="1:13" ht="32.1" customHeight="1">
      <c r="A553" s="144" t="s">
        <v>259</v>
      </c>
      <c r="B553" s="144"/>
      <c r="C553" s="129" t="s">
        <v>1</v>
      </c>
      <c r="D553" s="108">
        <f>SUM(D556:D558)-D554</f>
        <v>0</v>
      </c>
      <c r="E553" s="108">
        <f>SUM(E556:E558)-E554</f>
        <v>0</v>
      </c>
      <c r="F553" s="108">
        <f>SUM(F556:F558)-F554</f>
        <v>0</v>
      </c>
      <c r="G553" s="109" t="str">
        <f t="shared" si="40"/>
        <v>-</v>
      </c>
      <c r="H553" s="108">
        <f>SUM(H556:H558)-H554</f>
        <v>333977.8</v>
      </c>
      <c r="I553" s="109" t="str">
        <f t="shared" si="41"/>
        <v>-</v>
      </c>
      <c r="J553" s="108">
        <f>SUM(J556:J558)-J554</f>
        <v>0</v>
      </c>
      <c r="K553" s="108">
        <f>SUM(K556:K558)-K554</f>
        <v>160274.9</v>
      </c>
      <c r="L553" s="109">
        <f t="shared" si="42"/>
        <v>0.47989686739657544</v>
      </c>
      <c r="M553" s="109" t="str">
        <f t="shared" si="43"/>
        <v>-</v>
      </c>
    </row>
    <row r="554" spans="1:13" ht="32.1" customHeight="1">
      <c r="A554" s="144"/>
      <c r="B554" s="144"/>
      <c r="C554" s="129" t="str">
        <f>IF(VALUE(C556)=0,"ВР(ОБ)",IF(VALUE(C556)&gt;540,"ошибка",IF(VALUE(C556)&lt;521,"ошибка",C556&amp;"ОБ")))</f>
        <v>522ОБ</v>
      </c>
      <c r="D554" s="108">
        <f>SUMIF($C556:$C558,$C556,D556:D558)</f>
        <v>0</v>
      </c>
      <c r="E554" s="108">
        <f>SUMIF($C556:$C558,$C556,E556:E558)</f>
        <v>0</v>
      </c>
      <c r="F554" s="108">
        <f>SUMIF($C556:$C558,$C556,F556:F558)</f>
        <v>0</v>
      </c>
      <c r="G554" s="109" t="str">
        <f t="shared" si="40"/>
        <v>-</v>
      </c>
      <c r="H554" s="108">
        <f>SUMIF($C556:$C558,$C556,H556:H558)</f>
        <v>333977.8</v>
      </c>
      <c r="I554" s="109" t="str">
        <f t="shared" si="41"/>
        <v>-</v>
      </c>
      <c r="J554" s="108">
        <f>SUMIF($C556:$C558,$C556,J556:J558)</f>
        <v>0</v>
      </c>
      <c r="K554" s="108">
        <f>SUMIF($C556:$C558,$C556,K556:K558)</f>
        <v>160274.9</v>
      </c>
      <c r="L554" s="109">
        <f t="shared" si="42"/>
        <v>0.47989686739657544</v>
      </c>
      <c r="M554" s="109" t="str">
        <f t="shared" si="43"/>
        <v>-</v>
      </c>
    </row>
    <row r="555" spans="1:13" ht="32.1" customHeight="1">
      <c r="A555" s="144"/>
      <c r="B555" s="144"/>
      <c r="C555" s="129" t="s">
        <v>2</v>
      </c>
      <c r="D555" s="109" t="str">
        <f>IF(D553&lt;&gt;0,IFERROR(D554/D553,"-"),"-")</f>
        <v>-</v>
      </c>
      <c r="E555" s="109" t="str">
        <f>IF(E553&lt;&gt;0,IFERROR(E554/E553,"-"),"-")</f>
        <v>-</v>
      </c>
      <c r="F555" s="109" t="str">
        <f>IF(F553&lt;&gt;0,IFERROR(F554/F553,"-"),"-")</f>
        <v>-</v>
      </c>
      <c r="G555" s="109" t="str">
        <f t="shared" si="40"/>
        <v>-</v>
      </c>
      <c r="H555" s="109">
        <f>IF(H553&lt;&gt;0,IFERROR(H554/H553,"-"),"-")</f>
        <v>1</v>
      </c>
      <c r="I555" s="109" t="str">
        <f t="shared" si="41"/>
        <v>-</v>
      </c>
      <c r="J555" s="109" t="str">
        <f>IF(J553&lt;&gt;0,IFERROR(J554/J553,"-"),"-")</f>
        <v>-</v>
      </c>
      <c r="K555" s="109">
        <f>IF(K553&lt;&gt;0,IFERROR(K554/K553,"-"),"-")</f>
        <v>1</v>
      </c>
      <c r="L555" s="109">
        <f t="shared" si="42"/>
        <v>1</v>
      </c>
      <c r="M555" s="109" t="str">
        <f t="shared" si="43"/>
        <v>-</v>
      </c>
    </row>
    <row r="556" spans="1:13" ht="32.1" customHeight="1">
      <c r="A556" s="110" t="s">
        <v>260</v>
      </c>
      <c r="B556" s="110" t="s">
        <v>55</v>
      </c>
      <c r="C556" s="129" t="s">
        <v>56</v>
      </c>
      <c r="D556" s="111"/>
      <c r="E556" s="111"/>
      <c r="F556" s="111"/>
      <c r="G556" s="109" t="str">
        <f t="shared" si="40"/>
        <v>-</v>
      </c>
      <c r="H556" s="111">
        <v>333977.8</v>
      </c>
      <c r="I556" s="109" t="str">
        <f t="shared" si="41"/>
        <v>-</v>
      </c>
      <c r="J556" s="111"/>
      <c r="K556" s="111">
        <v>160274.9</v>
      </c>
      <c r="L556" s="109">
        <f t="shared" si="42"/>
        <v>0.47989686739657544</v>
      </c>
      <c r="M556" s="109" t="str">
        <f t="shared" si="43"/>
        <v>-</v>
      </c>
    </row>
    <row r="557" spans="1:13" ht="32.1" customHeight="1">
      <c r="A557" s="110" t="s">
        <v>261</v>
      </c>
      <c r="B557" s="110" t="s">
        <v>55</v>
      </c>
      <c r="C557" s="112" t="s">
        <v>58</v>
      </c>
      <c r="D557" s="111"/>
      <c r="E557" s="111"/>
      <c r="F557" s="111"/>
      <c r="G557" s="109" t="str">
        <f t="shared" si="40"/>
        <v>-</v>
      </c>
      <c r="H557" s="111"/>
      <c r="I557" s="109" t="str">
        <f t="shared" si="41"/>
        <v>-</v>
      </c>
      <c r="J557" s="111"/>
      <c r="K557" s="111"/>
      <c r="L557" s="109" t="str">
        <f t="shared" si="42"/>
        <v>-</v>
      </c>
      <c r="M557" s="109" t="str">
        <f t="shared" si="43"/>
        <v>-</v>
      </c>
    </row>
    <row r="558" spans="1:13" ht="32.1" customHeight="1">
      <c r="A558" s="110" t="s">
        <v>260</v>
      </c>
      <c r="B558" s="110" t="s">
        <v>55</v>
      </c>
      <c r="C558" s="112" t="s">
        <v>58</v>
      </c>
      <c r="D558" s="111"/>
      <c r="E558" s="111"/>
      <c r="F558" s="111"/>
      <c r="G558" s="109" t="str">
        <f t="shared" si="40"/>
        <v>-</v>
      </c>
      <c r="H558" s="111">
        <v>333977.8</v>
      </c>
      <c r="I558" s="109" t="str">
        <f t="shared" si="41"/>
        <v>-</v>
      </c>
      <c r="J558" s="111"/>
      <c r="K558" s="111">
        <v>160274.9</v>
      </c>
      <c r="L558" s="109">
        <f t="shared" si="42"/>
        <v>0.47989686739657544</v>
      </c>
      <c r="M558" s="109" t="str">
        <f t="shared" si="43"/>
        <v>-</v>
      </c>
    </row>
    <row r="559" spans="1:13" ht="32.1" customHeight="1">
      <c r="A559" s="144" t="s">
        <v>262</v>
      </c>
      <c r="B559" s="144"/>
      <c r="C559" s="129" t="s">
        <v>1</v>
      </c>
      <c r="D559" s="108">
        <f>SUM(D562:D563)-D560</f>
        <v>0</v>
      </c>
      <c r="E559" s="108">
        <f>SUM(E562:E563)-E560</f>
        <v>0</v>
      </c>
      <c r="F559" s="108">
        <f>SUM(F562:F563)-F560</f>
        <v>0</v>
      </c>
      <c r="G559" s="109" t="str">
        <f t="shared" si="40"/>
        <v>-</v>
      </c>
      <c r="H559" s="108">
        <f>SUM(H562:H563)-H560</f>
        <v>0</v>
      </c>
      <c r="I559" s="109" t="str">
        <f t="shared" si="41"/>
        <v>-</v>
      </c>
      <c r="J559" s="108">
        <f>SUM(J562:J563)-J560</f>
        <v>0</v>
      </c>
      <c r="K559" s="108">
        <f>SUM(K562:K563)-K560</f>
        <v>0</v>
      </c>
      <c r="L559" s="109" t="str">
        <f t="shared" si="42"/>
        <v>-</v>
      </c>
      <c r="M559" s="109" t="str">
        <f t="shared" si="43"/>
        <v>-</v>
      </c>
    </row>
    <row r="560" spans="1:13" ht="32.1" customHeight="1">
      <c r="A560" s="144"/>
      <c r="B560" s="144"/>
      <c r="C560" s="129" t="str">
        <f>IF(VALUE(C562)=0,"ВР(ОБ)",IF(VALUE(C562)&gt;540,"ошибка",IF(VALUE(C562)&lt;521,"ошибка",C562&amp;"ОБ")))</f>
        <v>521ОБ</v>
      </c>
      <c r="D560" s="108">
        <f>SUMIF($C562:$C563,$C562,D562:D563)</f>
        <v>0</v>
      </c>
      <c r="E560" s="108">
        <f>SUMIF($C562:$C563,$C562,E562:E563)</f>
        <v>0</v>
      </c>
      <c r="F560" s="108">
        <f>SUMIF($C562:$C563,$C562,F562:F563)</f>
        <v>0</v>
      </c>
      <c r="G560" s="109" t="str">
        <f t="shared" si="40"/>
        <v>-</v>
      </c>
      <c r="H560" s="108">
        <f>SUMIF($C562:$C563,$C562,H562:H563)</f>
        <v>0</v>
      </c>
      <c r="I560" s="109" t="str">
        <f t="shared" si="41"/>
        <v>-</v>
      </c>
      <c r="J560" s="108">
        <f>SUMIF($C562:$C563,$C562,J562:J563)</f>
        <v>0</v>
      </c>
      <c r="K560" s="108">
        <f>SUMIF($C562:$C563,$C562,K562:K563)</f>
        <v>0</v>
      </c>
      <c r="L560" s="109" t="str">
        <f t="shared" si="42"/>
        <v>-</v>
      </c>
      <c r="M560" s="109" t="str">
        <f t="shared" si="43"/>
        <v>-</v>
      </c>
    </row>
    <row r="561" spans="1:13" ht="32.1" customHeight="1">
      <c r="A561" s="144"/>
      <c r="B561" s="144"/>
      <c r="C561" s="129" t="s">
        <v>2</v>
      </c>
      <c r="D561" s="109" t="str">
        <f>IF(D559&lt;&gt;0,IFERROR(D560/D559,"-"),"-")</f>
        <v>-</v>
      </c>
      <c r="E561" s="109" t="str">
        <f>IF(E559&lt;&gt;0,IFERROR(E560/E559,"-"),"-")</f>
        <v>-</v>
      </c>
      <c r="F561" s="109" t="str">
        <f>IF(F559&lt;&gt;0,IFERROR(F560/F559,"-"),"-")</f>
        <v>-</v>
      </c>
      <c r="G561" s="109" t="str">
        <f t="shared" si="40"/>
        <v>-</v>
      </c>
      <c r="H561" s="109" t="str">
        <f>IF(H559&lt;&gt;0,IFERROR(H560/H559,"-"),"-")</f>
        <v>-</v>
      </c>
      <c r="I561" s="109" t="str">
        <f t="shared" si="41"/>
        <v>-</v>
      </c>
      <c r="J561" s="109" t="str">
        <f>IF(J559&lt;&gt;0,IFERROR(J560/J559,"-"),"-")</f>
        <v>-</v>
      </c>
      <c r="K561" s="109" t="str">
        <f>IF(K559&lt;&gt;0,IFERROR(K560/K559,"-"),"-")</f>
        <v>-</v>
      </c>
      <c r="L561" s="109" t="str">
        <f t="shared" si="42"/>
        <v>-</v>
      </c>
      <c r="M561" s="109" t="str">
        <f t="shared" si="43"/>
        <v>-</v>
      </c>
    </row>
    <row r="562" spans="1:13" ht="32.1" customHeight="1">
      <c r="A562" s="110" t="s">
        <v>223</v>
      </c>
      <c r="B562" s="110" t="s">
        <v>37</v>
      </c>
      <c r="C562" s="129" t="s">
        <v>38</v>
      </c>
      <c r="D562" s="111"/>
      <c r="E562" s="111"/>
      <c r="F562" s="111"/>
      <c r="G562" s="109" t="str">
        <f t="shared" si="40"/>
        <v>-</v>
      </c>
      <c r="H562" s="111"/>
      <c r="I562" s="109" t="str">
        <f t="shared" si="41"/>
        <v>-</v>
      </c>
      <c r="J562" s="111"/>
      <c r="K562" s="111"/>
      <c r="L562" s="109" t="str">
        <f t="shared" si="42"/>
        <v>-</v>
      </c>
      <c r="M562" s="109" t="str">
        <f t="shared" si="43"/>
        <v>-</v>
      </c>
    </row>
    <row r="563" spans="1:13" ht="32.1" customHeight="1">
      <c r="A563" s="110" t="s">
        <v>223</v>
      </c>
      <c r="B563" s="110" t="s">
        <v>37</v>
      </c>
      <c r="C563" s="112" t="s">
        <v>46</v>
      </c>
      <c r="D563" s="111"/>
      <c r="E563" s="111"/>
      <c r="F563" s="111"/>
      <c r="G563" s="109" t="str">
        <f t="shared" si="40"/>
        <v>-</v>
      </c>
      <c r="H563" s="111"/>
      <c r="I563" s="109" t="str">
        <f t="shared" si="41"/>
        <v>-</v>
      </c>
      <c r="J563" s="111"/>
      <c r="K563" s="111"/>
      <c r="L563" s="109" t="str">
        <f t="shared" si="42"/>
        <v>-</v>
      </c>
      <c r="M563" s="109" t="str">
        <f t="shared" si="43"/>
        <v>-</v>
      </c>
    </row>
    <row r="564" spans="1:13" ht="32.1" customHeight="1">
      <c r="A564" s="144" t="s">
        <v>263</v>
      </c>
      <c r="B564" s="144"/>
      <c r="C564" s="129" t="s">
        <v>1</v>
      </c>
      <c r="D564" s="108">
        <f>SUM(D567:D568)-D565</f>
        <v>0</v>
      </c>
      <c r="E564" s="108">
        <f>SUM(E567:E568)-E565</f>
        <v>0</v>
      </c>
      <c r="F564" s="108">
        <f>SUM(F567:F568)-F565</f>
        <v>0</v>
      </c>
      <c r="G564" s="109" t="str">
        <f t="shared" si="40"/>
        <v>-</v>
      </c>
      <c r="H564" s="108">
        <f>SUM(H567:H568)-H565</f>
        <v>6490.8000000000011</v>
      </c>
      <c r="I564" s="109" t="str">
        <f t="shared" si="41"/>
        <v>-</v>
      </c>
      <c r="J564" s="108">
        <f>SUM(J567:J568)-J565</f>
        <v>0</v>
      </c>
      <c r="K564" s="108">
        <f>SUM(K567:K568)-K565</f>
        <v>0</v>
      </c>
      <c r="L564" s="109">
        <f t="shared" si="42"/>
        <v>0</v>
      </c>
      <c r="M564" s="109" t="str">
        <f t="shared" si="43"/>
        <v>-</v>
      </c>
    </row>
    <row r="565" spans="1:13" ht="32.1" customHeight="1">
      <c r="A565" s="144"/>
      <c r="B565" s="144"/>
      <c r="C565" s="129" t="str">
        <f>IF(VALUE(C567)=0,"ВР(ОБ)",IF(VALUE(C567)&gt;540,"ошибка",IF(VALUE(C567)&lt;521,"ошибка",C567&amp;"ОБ")))</f>
        <v>521ОБ</v>
      </c>
      <c r="D565" s="108">
        <f>SUMIF($C567:$C568,$C567,D567:D568)</f>
        <v>0</v>
      </c>
      <c r="E565" s="108">
        <f>SUMIF($C567:$C568,$C567,E567:E568)</f>
        <v>0</v>
      </c>
      <c r="F565" s="108">
        <f>SUMIF($C567:$C568,$C567,F567:F568)</f>
        <v>0</v>
      </c>
      <c r="G565" s="109" t="str">
        <f t="shared" si="40"/>
        <v>-</v>
      </c>
      <c r="H565" s="108">
        <f>SUMIF($C567:$C568,$C567,H567:H568)</f>
        <v>6425.9</v>
      </c>
      <c r="I565" s="109" t="str">
        <f t="shared" si="41"/>
        <v>-</v>
      </c>
      <c r="J565" s="108">
        <f>SUMIF($C567:$C568,$C567,J567:J568)</f>
        <v>0</v>
      </c>
      <c r="K565" s="108">
        <f>SUMIF($C567:$C568,$C567,K567:K568)</f>
        <v>0</v>
      </c>
      <c r="L565" s="109">
        <f t="shared" si="42"/>
        <v>0</v>
      </c>
      <c r="M565" s="109" t="str">
        <f t="shared" si="43"/>
        <v>-</v>
      </c>
    </row>
    <row r="566" spans="1:13" ht="32.1" customHeight="1">
      <c r="A566" s="144"/>
      <c r="B566" s="144"/>
      <c r="C566" s="129" t="s">
        <v>2</v>
      </c>
      <c r="D566" s="109" t="str">
        <f>IF(D564&lt;&gt;0,IFERROR(D565/D564,"-"),"-")</f>
        <v>-</v>
      </c>
      <c r="E566" s="109" t="str">
        <f>IF(E564&lt;&gt;0,IFERROR(E565/E564,"-"),"-")</f>
        <v>-</v>
      </c>
      <c r="F566" s="109" t="str">
        <f>IF(F564&lt;&gt;0,IFERROR(F565/F564,"-"),"-")</f>
        <v>-</v>
      </c>
      <c r="G566" s="109" t="str">
        <f t="shared" si="40"/>
        <v>-</v>
      </c>
      <c r="H566" s="109">
        <f>IF(H564&lt;&gt;0,IFERROR(H565/H564,"-"),"-")</f>
        <v>0.99000123251371153</v>
      </c>
      <c r="I566" s="109" t="str">
        <f t="shared" si="41"/>
        <v>-</v>
      </c>
      <c r="J566" s="109" t="str">
        <f>IF(J564&lt;&gt;0,IFERROR(J565/J564,"-"),"-")</f>
        <v>-</v>
      </c>
      <c r="K566" s="109" t="str">
        <f>IF(K564&lt;&gt;0,IFERROR(K565/K564,"-"),"-")</f>
        <v>-</v>
      </c>
      <c r="L566" s="109" t="str">
        <f t="shared" si="42"/>
        <v>-</v>
      </c>
      <c r="M566" s="109" t="str">
        <f t="shared" si="43"/>
        <v>-</v>
      </c>
    </row>
    <row r="567" spans="1:13" ht="32.1" customHeight="1">
      <c r="A567" s="110" t="s">
        <v>264</v>
      </c>
      <c r="B567" s="110" t="s">
        <v>70</v>
      </c>
      <c r="C567" s="129" t="s">
        <v>38</v>
      </c>
      <c r="D567" s="111"/>
      <c r="E567" s="111"/>
      <c r="F567" s="111"/>
      <c r="G567" s="109" t="str">
        <f t="shared" si="40"/>
        <v>-</v>
      </c>
      <c r="H567" s="111">
        <v>6425.9</v>
      </c>
      <c r="I567" s="109" t="str">
        <f t="shared" si="41"/>
        <v>-</v>
      </c>
      <c r="J567" s="111"/>
      <c r="K567" s="111"/>
      <c r="L567" s="109">
        <f t="shared" si="42"/>
        <v>0</v>
      </c>
      <c r="M567" s="109" t="str">
        <f t="shared" si="43"/>
        <v>-</v>
      </c>
    </row>
    <row r="568" spans="1:13" ht="32.1" customHeight="1">
      <c r="A568" s="110" t="s">
        <v>265</v>
      </c>
      <c r="B568" s="110" t="s">
        <v>70</v>
      </c>
      <c r="C568" s="112" t="s">
        <v>40</v>
      </c>
      <c r="D568" s="111"/>
      <c r="E568" s="111"/>
      <c r="F568" s="111"/>
      <c r="G568" s="109" t="str">
        <f t="shared" si="40"/>
        <v>-</v>
      </c>
      <c r="H568" s="111">
        <v>6490.8</v>
      </c>
      <c r="I568" s="109" t="str">
        <f t="shared" si="41"/>
        <v>-</v>
      </c>
      <c r="J568" s="111"/>
      <c r="K568" s="111"/>
      <c r="L568" s="109">
        <f t="shared" si="42"/>
        <v>0</v>
      </c>
      <c r="M568" s="109" t="str">
        <f t="shared" si="43"/>
        <v>-</v>
      </c>
    </row>
    <row r="569" spans="1:13" ht="32.1" customHeight="1">
      <c r="A569" s="144" t="s">
        <v>266</v>
      </c>
      <c r="B569" s="144"/>
      <c r="C569" s="129" t="s">
        <v>1</v>
      </c>
      <c r="D569" s="108">
        <f>SUM(D572:D573)-D570</f>
        <v>0</v>
      </c>
      <c r="E569" s="108">
        <f>SUM(E572:E573)-E570</f>
        <v>0</v>
      </c>
      <c r="F569" s="108">
        <f>SUM(F572:F573)-F570</f>
        <v>0</v>
      </c>
      <c r="G569" s="109" t="str">
        <f t="shared" si="40"/>
        <v>-</v>
      </c>
      <c r="H569" s="108">
        <f>SUM(H572:H573)-H570</f>
        <v>1560</v>
      </c>
      <c r="I569" s="109" t="str">
        <f t="shared" si="41"/>
        <v>-</v>
      </c>
      <c r="J569" s="108">
        <f>SUM(J572:J573)-J570</f>
        <v>0</v>
      </c>
      <c r="K569" s="108">
        <f>SUM(K572:K573)-K570</f>
        <v>388.80000000000007</v>
      </c>
      <c r="L569" s="109">
        <f t="shared" si="42"/>
        <v>0.24923076923076928</v>
      </c>
      <c r="M569" s="109" t="str">
        <f t="shared" si="43"/>
        <v>-</v>
      </c>
    </row>
    <row r="570" spans="1:13" ht="32.1" customHeight="1">
      <c r="A570" s="144"/>
      <c r="B570" s="144"/>
      <c r="C570" s="129" t="str">
        <f>IF(VALUE(C572)=0,"ВР(ОБ)",IF(VALUE(C572)&gt;540,"ошибка",IF(VALUE(C572)&lt;521,"ошибка",C572&amp;"ОБ")))</f>
        <v>521ОБ</v>
      </c>
      <c r="D570" s="108">
        <f>SUMIF($C572:$C573,$C572,D572:D573)</f>
        <v>0</v>
      </c>
      <c r="E570" s="108">
        <f>SUMIF($C572:$C573,$C572,E572:E573)</f>
        <v>0</v>
      </c>
      <c r="F570" s="108">
        <f>SUMIF($C572:$C573,$C572,F572:F573)</f>
        <v>0</v>
      </c>
      <c r="G570" s="109" t="str">
        <f t="shared" si="40"/>
        <v>-</v>
      </c>
      <c r="H570" s="108">
        <f>SUMIF($C572:$C573,$C572,H572:H573)</f>
        <v>780</v>
      </c>
      <c r="I570" s="109" t="str">
        <f t="shared" si="41"/>
        <v>-</v>
      </c>
      <c r="J570" s="108">
        <f>SUMIF($C572:$C573,$C572,J572:J573)</f>
        <v>0</v>
      </c>
      <c r="K570" s="108">
        <f>SUMIF($C572:$C573,$C572,K572:K573)</f>
        <v>194.4</v>
      </c>
      <c r="L570" s="109">
        <f t="shared" si="42"/>
        <v>0.24923076923076923</v>
      </c>
      <c r="M570" s="109" t="str">
        <f t="shared" si="43"/>
        <v>-</v>
      </c>
    </row>
    <row r="571" spans="1:13" ht="32.1" customHeight="1">
      <c r="A571" s="144"/>
      <c r="B571" s="144"/>
      <c r="C571" s="129" t="s">
        <v>2</v>
      </c>
      <c r="D571" s="109" t="str">
        <f>IF(D569&lt;&gt;0,IFERROR(D570/D569,"-"),"-")</f>
        <v>-</v>
      </c>
      <c r="E571" s="109" t="str">
        <f>IF(E569&lt;&gt;0,IFERROR(E570/E569,"-"),"-")</f>
        <v>-</v>
      </c>
      <c r="F571" s="109" t="str">
        <f>IF(F569&lt;&gt;0,IFERROR(F570/F569,"-"),"-")</f>
        <v>-</v>
      </c>
      <c r="G571" s="109" t="str">
        <f t="shared" si="40"/>
        <v>-</v>
      </c>
      <c r="H571" s="109">
        <f>IF(H569&lt;&gt;0,IFERROR(H570/H569,"-"),"-")</f>
        <v>0.5</v>
      </c>
      <c r="I571" s="109" t="str">
        <f t="shared" si="41"/>
        <v>-</v>
      </c>
      <c r="J571" s="109" t="str">
        <f>IF(J569&lt;&gt;0,IFERROR(J570/J569,"-"),"-")</f>
        <v>-</v>
      </c>
      <c r="K571" s="109">
        <f>IF(K569&lt;&gt;0,IFERROR(K570/K569,"-"),"-")</f>
        <v>0.49999999999999994</v>
      </c>
      <c r="L571" s="109">
        <f t="shared" si="42"/>
        <v>0.99999999999999989</v>
      </c>
      <c r="M571" s="109" t="str">
        <f t="shared" si="43"/>
        <v>-</v>
      </c>
    </row>
    <row r="572" spans="1:13" ht="32.1" customHeight="1">
      <c r="A572" s="110" t="s">
        <v>267</v>
      </c>
      <c r="B572" s="110" t="s">
        <v>70</v>
      </c>
      <c r="C572" s="129" t="s">
        <v>38</v>
      </c>
      <c r="D572" s="111"/>
      <c r="E572" s="111"/>
      <c r="F572" s="111"/>
      <c r="G572" s="109" t="str">
        <f t="shared" si="40"/>
        <v>-</v>
      </c>
      <c r="H572" s="111">
        <v>780</v>
      </c>
      <c r="I572" s="109" t="str">
        <f t="shared" si="41"/>
        <v>-</v>
      </c>
      <c r="J572" s="111"/>
      <c r="K572" s="111">
        <v>194.4</v>
      </c>
      <c r="L572" s="109">
        <f t="shared" si="42"/>
        <v>0.24923076923076923</v>
      </c>
      <c r="M572" s="109" t="str">
        <f t="shared" si="43"/>
        <v>-</v>
      </c>
    </row>
    <row r="573" spans="1:13" ht="32.1" customHeight="1">
      <c r="A573" s="110" t="s">
        <v>268</v>
      </c>
      <c r="B573" s="110" t="s">
        <v>70</v>
      </c>
      <c r="C573" s="112" t="s">
        <v>40</v>
      </c>
      <c r="D573" s="111"/>
      <c r="E573" s="111"/>
      <c r="F573" s="111"/>
      <c r="G573" s="109" t="str">
        <f t="shared" si="40"/>
        <v>-</v>
      </c>
      <c r="H573" s="111">
        <v>1560</v>
      </c>
      <c r="I573" s="109" t="str">
        <f t="shared" si="41"/>
        <v>-</v>
      </c>
      <c r="J573" s="111"/>
      <c r="K573" s="111">
        <v>388.8</v>
      </c>
      <c r="L573" s="109">
        <f t="shared" si="42"/>
        <v>0.24923076923076923</v>
      </c>
      <c r="M573" s="109" t="str">
        <f t="shared" si="43"/>
        <v>-</v>
      </c>
    </row>
    <row r="574" spans="1:13" ht="32.1" customHeight="1">
      <c r="A574" s="144" t="s">
        <v>269</v>
      </c>
      <c r="B574" s="144"/>
      <c r="C574" s="129" t="s">
        <v>1</v>
      </c>
      <c r="D574" s="108">
        <f>SUM(D577:D578)-D575</f>
        <v>0</v>
      </c>
      <c r="E574" s="108">
        <f>SUM(E577:E578)-E575</f>
        <v>0</v>
      </c>
      <c r="F574" s="108">
        <f>SUM(F577:F578)-F575</f>
        <v>0</v>
      </c>
      <c r="G574" s="109" t="str">
        <f t="shared" si="40"/>
        <v>-</v>
      </c>
      <c r="H574" s="108">
        <f>SUM(H577:H578)-H575</f>
        <v>3234</v>
      </c>
      <c r="I574" s="109" t="str">
        <f t="shared" si="41"/>
        <v>-</v>
      </c>
      <c r="J574" s="108">
        <f>SUM(J577:J578)-J575</f>
        <v>0</v>
      </c>
      <c r="K574" s="108">
        <f>SUM(K577:K578)-K575</f>
        <v>0</v>
      </c>
      <c r="L574" s="109">
        <f t="shared" si="42"/>
        <v>0</v>
      </c>
      <c r="M574" s="109" t="str">
        <f t="shared" si="43"/>
        <v>-</v>
      </c>
    </row>
    <row r="575" spans="1:13" ht="32.1" customHeight="1">
      <c r="A575" s="144"/>
      <c r="B575" s="144"/>
      <c r="C575" s="129" t="str">
        <f>IF(VALUE(C577)=0,"ВР(ОБ)",IF(VALUE(C577)&gt;540,"ошибка",IF(VALUE(C577)&lt;521,"ошибка",C577&amp;"ОБ")))</f>
        <v>521ОБ</v>
      </c>
      <c r="D575" s="108">
        <f>SUMIF($C577:$C578,$C577,D577:D578)</f>
        <v>0</v>
      </c>
      <c r="E575" s="108">
        <f>SUMIF($C577:$C578,$C577,E577:E578)</f>
        <v>0</v>
      </c>
      <c r="F575" s="108">
        <f>SUMIF($C577:$C578,$C577,F577:F578)</f>
        <v>0</v>
      </c>
      <c r="G575" s="109" t="str">
        <f t="shared" si="40"/>
        <v>-</v>
      </c>
      <c r="H575" s="108">
        <f>SUMIF($C577:$C578,$C577,H577:H578)</f>
        <v>3234</v>
      </c>
      <c r="I575" s="109" t="str">
        <f t="shared" si="41"/>
        <v>-</v>
      </c>
      <c r="J575" s="108">
        <f>SUMIF($C577:$C578,$C577,J577:J578)</f>
        <v>0</v>
      </c>
      <c r="K575" s="108">
        <f>SUMIF($C577:$C578,$C577,K577:K578)</f>
        <v>0</v>
      </c>
      <c r="L575" s="109">
        <f t="shared" si="42"/>
        <v>0</v>
      </c>
      <c r="M575" s="109" t="str">
        <f t="shared" si="43"/>
        <v>-</v>
      </c>
    </row>
    <row r="576" spans="1:13" ht="32.1" customHeight="1">
      <c r="A576" s="144"/>
      <c r="B576" s="144"/>
      <c r="C576" s="129" t="s">
        <v>2</v>
      </c>
      <c r="D576" s="109" t="str">
        <f>IF(D574&lt;&gt;0,IFERROR(D575/D574,"-"),"-")</f>
        <v>-</v>
      </c>
      <c r="E576" s="109" t="str">
        <f>IF(E574&lt;&gt;0,IFERROR(E575/E574,"-"),"-")</f>
        <v>-</v>
      </c>
      <c r="F576" s="109" t="str">
        <f>IF(F574&lt;&gt;0,IFERROR(F575/F574,"-"),"-")</f>
        <v>-</v>
      </c>
      <c r="G576" s="109" t="str">
        <f t="shared" si="40"/>
        <v>-</v>
      </c>
      <c r="H576" s="109">
        <f>IF(H574&lt;&gt;0,IFERROR(H575/H574,"-"),"-")</f>
        <v>1</v>
      </c>
      <c r="I576" s="109" t="str">
        <f t="shared" si="41"/>
        <v>-</v>
      </c>
      <c r="J576" s="109" t="str">
        <f>IF(J574&lt;&gt;0,IFERROR(J575/J574,"-"),"-")</f>
        <v>-</v>
      </c>
      <c r="K576" s="109" t="str">
        <f>IF(K574&lt;&gt;0,IFERROR(K575/K574,"-"),"-")</f>
        <v>-</v>
      </c>
      <c r="L576" s="109" t="str">
        <f t="shared" si="42"/>
        <v>-</v>
      </c>
      <c r="M576" s="109" t="str">
        <f t="shared" si="43"/>
        <v>-</v>
      </c>
    </row>
    <row r="577" spans="1:13" ht="32.1" customHeight="1">
      <c r="A577" s="110" t="s">
        <v>270</v>
      </c>
      <c r="B577" s="110" t="s">
        <v>271</v>
      </c>
      <c r="C577" s="129" t="s">
        <v>38</v>
      </c>
      <c r="D577" s="111"/>
      <c r="E577" s="111"/>
      <c r="F577" s="111"/>
      <c r="G577" s="109" t="str">
        <f t="shared" si="40"/>
        <v>-</v>
      </c>
      <c r="H577" s="111">
        <v>3234</v>
      </c>
      <c r="I577" s="109" t="str">
        <f t="shared" si="41"/>
        <v>-</v>
      </c>
      <c r="J577" s="111"/>
      <c r="K577" s="111"/>
      <c r="L577" s="109">
        <f t="shared" si="42"/>
        <v>0</v>
      </c>
      <c r="M577" s="109" t="str">
        <f t="shared" si="43"/>
        <v>-</v>
      </c>
    </row>
    <row r="578" spans="1:13" ht="32.1" customHeight="1">
      <c r="A578" s="110" t="s">
        <v>272</v>
      </c>
      <c r="B578" s="110" t="s">
        <v>271</v>
      </c>
      <c r="C578" s="112" t="s">
        <v>77</v>
      </c>
      <c r="D578" s="111"/>
      <c r="E578" s="111"/>
      <c r="F578" s="111"/>
      <c r="G578" s="109" t="str">
        <f t="shared" si="40"/>
        <v>-</v>
      </c>
      <c r="H578" s="111">
        <v>3234</v>
      </c>
      <c r="I578" s="109" t="str">
        <f t="shared" si="41"/>
        <v>-</v>
      </c>
      <c r="J578" s="111"/>
      <c r="K578" s="111"/>
      <c r="L578" s="109">
        <f t="shared" si="42"/>
        <v>0</v>
      </c>
      <c r="M578" s="109" t="str">
        <f t="shared" si="43"/>
        <v>-</v>
      </c>
    </row>
    <row r="579" spans="1:13" ht="32.1" customHeight="1">
      <c r="A579" s="144" t="s">
        <v>273</v>
      </c>
      <c r="B579" s="144"/>
      <c r="C579" s="129" t="s">
        <v>1</v>
      </c>
      <c r="D579" s="108">
        <f>SUM(D582:D583)-D580</f>
        <v>0</v>
      </c>
      <c r="E579" s="108">
        <f>SUM(E582:E583)-E580</f>
        <v>0</v>
      </c>
      <c r="F579" s="108">
        <f>SUM(F582:F583)-F580</f>
        <v>0</v>
      </c>
      <c r="G579" s="109" t="str">
        <f t="shared" si="40"/>
        <v>-</v>
      </c>
      <c r="H579" s="108">
        <f>SUM(H582:H583)-H580</f>
        <v>481</v>
      </c>
      <c r="I579" s="109" t="str">
        <f t="shared" si="41"/>
        <v>-</v>
      </c>
      <c r="J579" s="108">
        <f>SUM(J582:J583)-J580</f>
        <v>0</v>
      </c>
      <c r="K579" s="108">
        <f>SUM(K582:K583)-K580</f>
        <v>0</v>
      </c>
      <c r="L579" s="109">
        <f t="shared" si="42"/>
        <v>0</v>
      </c>
      <c r="M579" s="109" t="str">
        <f t="shared" si="43"/>
        <v>-</v>
      </c>
    </row>
    <row r="580" spans="1:13" ht="32.1" customHeight="1">
      <c r="A580" s="144"/>
      <c r="B580" s="144"/>
      <c r="C580" s="129" t="str">
        <f>IF(VALUE(C582)=0,"ВР(ОБ)",IF(VALUE(C582)&gt;540,"ошибка",IF(VALUE(C582)&lt;521,"ошибка",C582&amp;"ОБ")))</f>
        <v>521ОБ</v>
      </c>
      <c r="D580" s="108">
        <f>SUMIF($C582:$C583,$C582,D582:D583)</f>
        <v>0</v>
      </c>
      <c r="E580" s="108">
        <f>SUMIF($C582:$C583,$C582,E582:E583)</f>
        <v>0</v>
      </c>
      <c r="F580" s="108">
        <f>SUMIF($C582:$C583,$C582,F582:F583)</f>
        <v>0</v>
      </c>
      <c r="G580" s="109" t="str">
        <f t="shared" si="40"/>
        <v>-</v>
      </c>
      <c r="H580" s="108">
        <f>SUMIF($C582:$C583,$C582,H582:H583)</f>
        <v>327.10000000000002</v>
      </c>
      <c r="I580" s="109" t="str">
        <f t="shared" si="41"/>
        <v>-</v>
      </c>
      <c r="J580" s="108">
        <f>SUMIF($C582:$C583,$C582,J582:J583)</f>
        <v>0</v>
      </c>
      <c r="K580" s="108">
        <f>SUMIF($C582:$C583,$C582,K582:K583)</f>
        <v>0</v>
      </c>
      <c r="L580" s="109">
        <f t="shared" si="42"/>
        <v>0</v>
      </c>
      <c r="M580" s="109" t="str">
        <f t="shared" si="43"/>
        <v>-</v>
      </c>
    </row>
    <row r="581" spans="1:13" ht="32.1" customHeight="1">
      <c r="A581" s="144"/>
      <c r="B581" s="144"/>
      <c r="C581" s="129" t="s">
        <v>2</v>
      </c>
      <c r="D581" s="109" t="str">
        <f>IF(D579&lt;&gt;0,IFERROR(D580/D579,"-"),"-")</f>
        <v>-</v>
      </c>
      <c r="E581" s="109" t="str">
        <f>IF(E579&lt;&gt;0,IFERROR(E580/E579,"-"),"-")</f>
        <v>-</v>
      </c>
      <c r="F581" s="109" t="str">
        <f>IF(F579&lt;&gt;0,IFERROR(F580/F579,"-"),"-")</f>
        <v>-</v>
      </c>
      <c r="G581" s="109" t="str">
        <f t="shared" si="40"/>
        <v>-</v>
      </c>
      <c r="H581" s="109">
        <f>IF(H579&lt;&gt;0,IFERROR(H580/H579,"-"),"-")</f>
        <v>0.68004158004158011</v>
      </c>
      <c r="I581" s="109" t="str">
        <f t="shared" si="41"/>
        <v>-</v>
      </c>
      <c r="J581" s="109" t="str">
        <f>IF(J579&lt;&gt;0,IFERROR(J580/J579,"-"),"-")</f>
        <v>-</v>
      </c>
      <c r="K581" s="109" t="str">
        <f>IF(K579&lt;&gt;0,IFERROR(K580/K579,"-"),"-")</f>
        <v>-</v>
      </c>
      <c r="L581" s="109" t="str">
        <f t="shared" si="42"/>
        <v>-</v>
      </c>
      <c r="M581" s="109" t="str">
        <f t="shared" si="43"/>
        <v>-</v>
      </c>
    </row>
    <row r="582" spans="1:13" ht="32.1" customHeight="1">
      <c r="A582" s="110" t="s">
        <v>274</v>
      </c>
      <c r="B582" s="110" t="s">
        <v>52</v>
      </c>
      <c r="C582" s="129" t="s">
        <v>38</v>
      </c>
      <c r="D582" s="111"/>
      <c r="E582" s="111"/>
      <c r="F582" s="111"/>
      <c r="G582" s="109" t="str">
        <f t="shared" si="40"/>
        <v>-</v>
      </c>
      <c r="H582" s="111">
        <v>327.10000000000002</v>
      </c>
      <c r="I582" s="109" t="str">
        <f t="shared" si="41"/>
        <v>-</v>
      </c>
      <c r="J582" s="111"/>
      <c r="K582" s="111"/>
      <c r="L582" s="109">
        <f t="shared" si="42"/>
        <v>0</v>
      </c>
      <c r="M582" s="109" t="str">
        <f t="shared" si="43"/>
        <v>-</v>
      </c>
    </row>
    <row r="583" spans="1:13" ht="32.1" customHeight="1">
      <c r="A583" s="110" t="s">
        <v>275</v>
      </c>
      <c r="B583" s="110" t="s">
        <v>52</v>
      </c>
      <c r="C583" s="112" t="s">
        <v>46</v>
      </c>
      <c r="D583" s="111"/>
      <c r="E583" s="111"/>
      <c r="F583" s="111"/>
      <c r="G583" s="109" t="str">
        <f t="shared" si="40"/>
        <v>-</v>
      </c>
      <c r="H583" s="111">
        <v>481</v>
      </c>
      <c r="I583" s="109" t="str">
        <f t="shared" si="41"/>
        <v>-</v>
      </c>
      <c r="J583" s="111"/>
      <c r="K583" s="111"/>
      <c r="L583" s="109">
        <f t="shared" si="42"/>
        <v>0</v>
      </c>
      <c r="M583" s="109" t="str">
        <f t="shared" si="43"/>
        <v>-</v>
      </c>
    </row>
    <row r="584" spans="1:13" ht="32.1" customHeight="1">
      <c r="A584" s="144" t="s">
        <v>276</v>
      </c>
      <c r="B584" s="144"/>
      <c r="C584" s="129" t="s">
        <v>1</v>
      </c>
      <c r="D584" s="108">
        <f>SUM(D587:D589)-D585</f>
        <v>0</v>
      </c>
      <c r="E584" s="108">
        <f>SUM(E587:E589)-E585</f>
        <v>0</v>
      </c>
      <c r="F584" s="108">
        <f>SUM(F587:F589)-F585</f>
        <v>0</v>
      </c>
      <c r="G584" s="109" t="str">
        <f t="shared" si="40"/>
        <v>-</v>
      </c>
      <c r="H584" s="108">
        <f>SUM(H587:H589)-H585</f>
        <v>4772.1000000000004</v>
      </c>
      <c r="I584" s="109" t="str">
        <f t="shared" si="41"/>
        <v>-</v>
      </c>
      <c r="J584" s="108">
        <f>SUM(J587:J589)-J585</f>
        <v>0</v>
      </c>
      <c r="K584" s="108">
        <f>SUM(K587:K589)-K585</f>
        <v>0</v>
      </c>
      <c r="L584" s="109">
        <f t="shared" si="42"/>
        <v>0</v>
      </c>
      <c r="M584" s="109" t="str">
        <f t="shared" si="43"/>
        <v>-</v>
      </c>
    </row>
    <row r="585" spans="1:13" ht="32.1" customHeight="1">
      <c r="A585" s="144"/>
      <c r="B585" s="144"/>
      <c r="C585" s="129" t="str">
        <f>IF(VALUE(C587)=0,"ВР(ОБ)",IF(VALUE(C587)&gt;540,"ошибка",IF(VALUE(C587)&lt;521,"ошибка",C587&amp;"ОБ")))</f>
        <v>523ОБ</v>
      </c>
      <c r="D585" s="108">
        <f>SUMIF($C587:$C589,$C587,D587:D589)</f>
        <v>0</v>
      </c>
      <c r="E585" s="108">
        <f>SUMIF($C587:$C589,$C587,E587:E589)</f>
        <v>0</v>
      </c>
      <c r="F585" s="108">
        <f>SUMIF($C587:$C589,$C587,F587:F589)</f>
        <v>0</v>
      </c>
      <c r="G585" s="109" t="str">
        <f t="shared" si="40"/>
        <v>-</v>
      </c>
      <c r="H585" s="108">
        <f>SUMIF($C587:$C589,$C587,H587:H589)</f>
        <v>4724.3999999999996</v>
      </c>
      <c r="I585" s="109" t="str">
        <f t="shared" si="41"/>
        <v>-</v>
      </c>
      <c r="J585" s="108">
        <f>SUMIF($C587:$C589,$C587,J587:J589)</f>
        <v>0</v>
      </c>
      <c r="K585" s="108">
        <f>SUMIF($C587:$C589,$C587,K587:K589)</f>
        <v>0</v>
      </c>
      <c r="L585" s="109">
        <f t="shared" si="42"/>
        <v>0</v>
      </c>
      <c r="M585" s="109" t="str">
        <f t="shared" si="43"/>
        <v>-</v>
      </c>
    </row>
    <row r="586" spans="1:13" ht="32.1" customHeight="1">
      <c r="A586" s="144"/>
      <c r="B586" s="144"/>
      <c r="C586" s="129" t="s">
        <v>2</v>
      </c>
      <c r="D586" s="109" t="str">
        <f>IF(D584&lt;&gt;0,IFERROR(D585/D584,"-"),"-")</f>
        <v>-</v>
      </c>
      <c r="E586" s="109" t="str">
        <f>IF(E584&lt;&gt;0,IFERROR(E585/E584,"-"),"-")</f>
        <v>-</v>
      </c>
      <c r="F586" s="109" t="str">
        <f>IF(F584&lt;&gt;0,IFERROR(F585/F584,"-"),"-")</f>
        <v>-</v>
      </c>
      <c r="G586" s="109" t="str">
        <f t="shared" si="40"/>
        <v>-</v>
      </c>
      <c r="H586" s="109">
        <f>IF(H584&lt;&gt;0,IFERROR(H585/H584,"-"),"-")</f>
        <v>0.99000440057836159</v>
      </c>
      <c r="I586" s="109" t="str">
        <f t="shared" si="41"/>
        <v>-</v>
      </c>
      <c r="J586" s="109" t="str">
        <f>IF(J584&lt;&gt;0,IFERROR(J585/J584,"-"),"-")</f>
        <v>-</v>
      </c>
      <c r="K586" s="109" t="str">
        <f>IF(K584&lt;&gt;0,IFERROR(K585/K584,"-"),"-")</f>
        <v>-</v>
      </c>
      <c r="L586" s="109" t="str">
        <f t="shared" si="42"/>
        <v>-</v>
      </c>
      <c r="M586" s="109" t="str">
        <f t="shared" si="43"/>
        <v>-</v>
      </c>
    </row>
    <row r="587" spans="1:13" ht="32.1" customHeight="1">
      <c r="A587" s="110" t="s">
        <v>277</v>
      </c>
      <c r="B587" s="110" t="s">
        <v>207</v>
      </c>
      <c r="C587" s="129" t="s">
        <v>138</v>
      </c>
      <c r="D587" s="111"/>
      <c r="E587" s="111"/>
      <c r="F587" s="111"/>
      <c r="G587" s="109" t="str">
        <f t="shared" si="40"/>
        <v>-</v>
      </c>
      <c r="H587" s="111">
        <v>4724.3999999999996</v>
      </c>
      <c r="I587" s="109" t="str">
        <f t="shared" si="41"/>
        <v>-</v>
      </c>
      <c r="J587" s="111"/>
      <c r="K587" s="111"/>
      <c r="L587" s="109">
        <f t="shared" si="42"/>
        <v>0</v>
      </c>
      <c r="M587" s="109" t="str">
        <f t="shared" si="43"/>
        <v>-</v>
      </c>
    </row>
    <row r="588" spans="1:13" ht="32.1" customHeight="1">
      <c r="A588" s="110" t="s">
        <v>278</v>
      </c>
      <c r="B588" s="110" t="s">
        <v>63</v>
      </c>
      <c r="C588" s="112" t="s">
        <v>58</v>
      </c>
      <c r="D588" s="111"/>
      <c r="E588" s="111"/>
      <c r="F588" s="111"/>
      <c r="G588" s="109" t="str">
        <f t="shared" si="40"/>
        <v>-</v>
      </c>
      <c r="H588" s="111"/>
      <c r="I588" s="109" t="str">
        <f t="shared" si="41"/>
        <v>-</v>
      </c>
      <c r="J588" s="111"/>
      <c r="K588" s="111"/>
      <c r="L588" s="109" t="str">
        <f t="shared" si="42"/>
        <v>-</v>
      </c>
      <c r="M588" s="109" t="str">
        <f t="shared" si="43"/>
        <v>-</v>
      </c>
    </row>
    <row r="589" spans="1:13" ht="32.1" customHeight="1">
      <c r="A589" s="110" t="s">
        <v>278</v>
      </c>
      <c r="B589" s="110" t="s">
        <v>44</v>
      </c>
      <c r="C589" s="112" t="s">
        <v>77</v>
      </c>
      <c r="D589" s="111"/>
      <c r="E589" s="111"/>
      <c r="F589" s="111"/>
      <c r="G589" s="109" t="str">
        <f t="shared" si="40"/>
        <v>-</v>
      </c>
      <c r="H589" s="111">
        <v>4772.1000000000004</v>
      </c>
      <c r="I589" s="109" t="str">
        <f t="shared" si="41"/>
        <v>-</v>
      </c>
      <c r="J589" s="111"/>
      <c r="K589" s="111"/>
      <c r="L589" s="109">
        <f t="shared" si="42"/>
        <v>0</v>
      </c>
      <c r="M589" s="109" t="str">
        <f t="shared" si="43"/>
        <v>-</v>
      </c>
    </row>
    <row r="590" spans="1:13" ht="32.1" customHeight="1">
      <c r="A590" s="144" t="s">
        <v>47</v>
      </c>
      <c r="B590" s="144"/>
      <c r="C590" s="129" t="s">
        <v>1</v>
      </c>
      <c r="D590" s="108">
        <f>SUM(D593:D594)-D591</f>
        <v>0</v>
      </c>
      <c r="E590" s="108">
        <f>SUM(E593:E594)-E591</f>
        <v>0</v>
      </c>
      <c r="F590" s="108">
        <f>SUM(F593:F594)-F591</f>
        <v>0</v>
      </c>
      <c r="G590" s="109" t="str">
        <f t="shared" si="40"/>
        <v>-</v>
      </c>
      <c r="H590" s="108">
        <f>SUM(H593:H594)-H591</f>
        <v>131.19999999999996</v>
      </c>
      <c r="I590" s="109" t="str">
        <f t="shared" si="41"/>
        <v>-</v>
      </c>
      <c r="J590" s="108">
        <f>SUM(J593:J594)-J591</f>
        <v>0</v>
      </c>
      <c r="K590" s="108">
        <f>SUM(K593:K594)-K591</f>
        <v>131.19999999999996</v>
      </c>
      <c r="L590" s="109">
        <f t="shared" si="42"/>
        <v>1</v>
      </c>
      <c r="M590" s="109" t="str">
        <f t="shared" si="43"/>
        <v>-</v>
      </c>
    </row>
    <row r="591" spans="1:13" ht="32.1" customHeight="1">
      <c r="A591" s="144"/>
      <c r="B591" s="144"/>
      <c r="C591" s="129" t="str">
        <f>IF(VALUE(C593)=0,"ВР(ОБ)",IF(VALUE(C593)&gt;540,"ошибка",IF(VALUE(C593)&lt;521,"ошибка",C593&amp;"ОБ")))</f>
        <v>521ОБ</v>
      </c>
      <c r="D591" s="108">
        <f>SUMIF($C593:$C594,$C593,D593:D594)</f>
        <v>0</v>
      </c>
      <c r="E591" s="108">
        <f>SUMIF($C593:$C594,$C593,E593:E594)</f>
        <v>0</v>
      </c>
      <c r="F591" s="108">
        <f>SUMIF($C593:$C594,$C593,F593:F594)</f>
        <v>0</v>
      </c>
      <c r="G591" s="109" t="str">
        <f t="shared" si="40"/>
        <v>-</v>
      </c>
      <c r="H591" s="108">
        <f>SUMIF($C593:$C594,$C593,H593:H594)</f>
        <v>131.1</v>
      </c>
      <c r="I591" s="109" t="str">
        <f t="shared" si="41"/>
        <v>-</v>
      </c>
      <c r="J591" s="108">
        <f>SUMIF($C593:$C594,$C593,J593:J594)</f>
        <v>0</v>
      </c>
      <c r="K591" s="108">
        <f>SUMIF($C593:$C594,$C593,K593:K594)</f>
        <v>131.1</v>
      </c>
      <c r="L591" s="109">
        <f t="shared" si="42"/>
        <v>1</v>
      </c>
      <c r="M591" s="109" t="str">
        <f t="shared" si="43"/>
        <v>-</v>
      </c>
    </row>
    <row r="592" spans="1:13" ht="32.1" customHeight="1">
      <c r="A592" s="144"/>
      <c r="B592" s="144"/>
      <c r="C592" s="129" t="s">
        <v>2</v>
      </c>
      <c r="D592" s="109" t="str">
        <f>IF(D590&lt;&gt;0,IFERROR(D591/D590,"-"),"-")</f>
        <v>-</v>
      </c>
      <c r="E592" s="109" t="str">
        <f>IF(E590&lt;&gt;0,IFERROR(E591/E590,"-"),"-")</f>
        <v>-</v>
      </c>
      <c r="F592" s="109" t="str">
        <f>IF(F590&lt;&gt;0,IFERROR(F591/F590,"-"),"-")</f>
        <v>-</v>
      </c>
      <c r="G592" s="109" t="str">
        <f t="shared" si="40"/>
        <v>-</v>
      </c>
      <c r="H592" s="109">
        <f>IF(H590&lt;&gt;0,IFERROR(H591/H590,"-"),"-")</f>
        <v>0.99923780487804903</v>
      </c>
      <c r="I592" s="109" t="str">
        <f t="shared" si="41"/>
        <v>-</v>
      </c>
      <c r="J592" s="109" t="str">
        <f>IF(J590&lt;&gt;0,IFERROR(J591/J590,"-"),"-")</f>
        <v>-</v>
      </c>
      <c r="K592" s="109">
        <f>IF(K590&lt;&gt;0,IFERROR(K591/K590,"-"),"-")</f>
        <v>0.99923780487804903</v>
      </c>
      <c r="L592" s="109">
        <f t="shared" si="42"/>
        <v>1</v>
      </c>
      <c r="M592" s="109" t="str">
        <f t="shared" si="43"/>
        <v>-</v>
      </c>
    </row>
    <row r="593" spans="1:13" ht="32.1" customHeight="1">
      <c r="A593" s="110" t="s">
        <v>48</v>
      </c>
      <c r="B593" s="110" t="s">
        <v>63</v>
      </c>
      <c r="C593" s="129" t="s">
        <v>38</v>
      </c>
      <c r="D593" s="111"/>
      <c r="E593" s="111"/>
      <c r="F593" s="111"/>
      <c r="G593" s="109" t="str">
        <f t="shared" si="40"/>
        <v>-</v>
      </c>
      <c r="H593" s="111">
        <v>131.1</v>
      </c>
      <c r="I593" s="109" t="str">
        <f t="shared" si="41"/>
        <v>-</v>
      </c>
      <c r="J593" s="111"/>
      <c r="K593" s="111">
        <v>131.1</v>
      </c>
      <c r="L593" s="109">
        <f t="shared" si="42"/>
        <v>1</v>
      </c>
      <c r="M593" s="109" t="str">
        <f t="shared" si="43"/>
        <v>-</v>
      </c>
    </row>
    <row r="594" spans="1:13" ht="32.1" customHeight="1">
      <c r="A594" s="110" t="s">
        <v>49</v>
      </c>
      <c r="B594" s="110" t="s">
        <v>63</v>
      </c>
      <c r="C594" s="112" t="s">
        <v>40</v>
      </c>
      <c r="D594" s="111"/>
      <c r="E594" s="111"/>
      <c r="F594" s="111"/>
      <c r="G594" s="109" t="str">
        <f t="shared" si="40"/>
        <v>-</v>
      </c>
      <c r="H594" s="111">
        <v>131.19999999999999</v>
      </c>
      <c r="I594" s="109" t="str">
        <f t="shared" si="41"/>
        <v>-</v>
      </c>
      <c r="J594" s="111"/>
      <c r="K594" s="111">
        <v>131.19999999999999</v>
      </c>
      <c r="L594" s="109">
        <f t="shared" si="42"/>
        <v>1</v>
      </c>
      <c r="M594" s="109" t="str">
        <f t="shared" si="43"/>
        <v>-</v>
      </c>
    </row>
    <row r="595" spans="1:13" ht="32.1" customHeight="1">
      <c r="A595" s="144" t="s">
        <v>453</v>
      </c>
      <c r="B595" s="144"/>
      <c r="C595" s="129" t="s">
        <v>1</v>
      </c>
      <c r="D595" s="108">
        <f>SUM(D598:D599)-D596</f>
        <v>0</v>
      </c>
      <c r="E595" s="108">
        <f>SUM(E598:E599)-E596</f>
        <v>0</v>
      </c>
      <c r="F595" s="108">
        <f>SUM(F598:F599)-F596</f>
        <v>0</v>
      </c>
      <c r="G595" s="109" t="str">
        <f t="shared" si="40"/>
        <v>-</v>
      </c>
      <c r="H595" s="108">
        <f>SUM(H598:H599)-H596</f>
        <v>20438.5</v>
      </c>
      <c r="I595" s="109" t="str">
        <f t="shared" si="41"/>
        <v>-</v>
      </c>
      <c r="J595" s="108">
        <f>SUM(J598:J599)-J596</f>
        <v>0</v>
      </c>
      <c r="K595" s="108">
        <f>SUM(K598:K599)-K596</f>
        <v>0</v>
      </c>
      <c r="L595" s="109">
        <f t="shared" si="42"/>
        <v>0</v>
      </c>
      <c r="M595" s="109" t="str">
        <f t="shared" si="43"/>
        <v>-</v>
      </c>
    </row>
    <row r="596" spans="1:13" ht="32.1" customHeight="1">
      <c r="A596" s="144"/>
      <c r="B596" s="144"/>
      <c r="C596" s="129" t="str">
        <f>IF(VALUE(C598)=0,"ВР(ОБ)",IF(VALUE(C598)&gt;540,"ошибка",IF(VALUE(C598)&lt;521,"ошибка",C598&amp;"ОБ")))</f>
        <v>523ОБ</v>
      </c>
      <c r="D596" s="108">
        <f>SUMIF($C598:$C599,$C598,D598:D599)</f>
        <v>0</v>
      </c>
      <c r="E596" s="108">
        <f>SUMIF($C598:$C599,$C598,E598:E599)</f>
        <v>0</v>
      </c>
      <c r="F596" s="108">
        <f>SUMIF($C598:$C599,$C598,F598:F599)</f>
        <v>0</v>
      </c>
      <c r="G596" s="109" t="str">
        <f t="shared" si="40"/>
        <v>-</v>
      </c>
      <c r="H596" s="108">
        <f>SUMIF($C598:$C599,$C598,H598:H599)</f>
        <v>20438.5</v>
      </c>
      <c r="I596" s="109" t="str">
        <f t="shared" si="41"/>
        <v>-</v>
      </c>
      <c r="J596" s="108">
        <f>SUMIF($C598:$C599,$C598,J598:J599)</f>
        <v>0</v>
      </c>
      <c r="K596" s="108">
        <f>SUMIF($C598:$C599,$C598,K598:K599)</f>
        <v>0</v>
      </c>
      <c r="L596" s="109">
        <f t="shared" si="42"/>
        <v>0</v>
      </c>
      <c r="M596" s="109" t="str">
        <f t="shared" si="43"/>
        <v>-</v>
      </c>
    </row>
    <row r="597" spans="1:13" ht="32.1" customHeight="1">
      <c r="A597" s="144"/>
      <c r="B597" s="144"/>
      <c r="C597" s="129" t="s">
        <v>2</v>
      </c>
      <c r="D597" s="109" t="str">
        <f>IF(D595&lt;&gt;0,IFERROR(D596/D595,"-"),"-")</f>
        <v>-</v>
      </c>
      <c r="E597" s="109" t="str">
        <f>IF(E595&lt;&gt;0,IFERROR(E596/E595,"-"),"-")</f>
        <v>-</v>
      </c>
      <c r="F597" s="109" t="str">
        <f>IF(F595&lt;&gt;0,IFERROR(F596/F595,"-"),"-")</f>
        <v>-</v>
      </c>
      <c r="G597" s="109" t="str">
        <f t="shared" si="40"/>
        <v>-</v>
      </c>
      <c r="H597" s="109">
        <f>IF(H595&lt;&gt;0,IFERROR(H596/H595,"-"),"-")</f>
        <v>1</v>
      </c>
      <c r="I597" s="109" t="str">
        <f t="shared" si="41"/>
        <v>-</v>
      </c>
      <c r="J597" s="109" t="str">
        <f>IF(J595&lt;&gt;0,IFERROR(J596/J595,"-"),"-")</f>
        <v>-</v>
      </c>
      <c r="K597" s="109" t="str">
        <f>IF(K595&lt;&gt;0,IFERROR(K596/K595,"-"),"-")</f>
        <v>-</v>
      </c>
      <c r="L597" s="109" t="str">
        <f t="shared" si="42"/>
        <v>-</v>
      </c>
      <c r="M597" s="109" t="str">
        <f t="shared" si="43"/>
        <v>-</v>
      </c>
    </row>
    <row r="598" spans="1:13" ht="32.1" customHeight="1">
      <c r="A598" s="110" t="s">
        <v>454</v>
      </c>
      <c r="B598" s="110" t="s">
        <v>44</v>
      </c>
      <c r="C598" s="129">
        <v>523</v>
      </c>
      <c r="D598" s="111"/>
      <c r="E598" s="111"/>
      <c r="F598" s="111"/>
      <c r="G598" s="109" t="str">
        <f t="shared" si="40"/>
        <v>-</v>
      </c>
      <c r="H598" s="111">
        <v>20438.5</v>
      </c>
      <c r="I598" s="109" t="str">
        <f t="shared" si="41"/>
        <v>-</v>
      </c>
      <c r="J598" s="111"/>
      <c r="K598" s="111"/>
      <c r="L598" s="109">
        <f t="shared" si="42"/>
        <v>0</v>
      </c>
      <c r="M598" s="109" t="str">
        <f t="shared" si="43"/>
        <v>-</v>
      </c>
    </row>
    <row r="599" spans="1:13" ht="32.1" customHeight="1">
      <c r="A599" s="110" t="s">
        <v>454</v>
      </c>
      <c r="B599" s="110" t="s">
        <v>44</v>
      </c>
      <c r="C599" s="112">
        <v>244</v>
      </c>
      <c r="D599" s="111"/>
      <c r="E599" s="111"/>
      <c r="F599" s="111"/>
      <c r="G599" s="109" t="str">
        <f t="shared" si="40"/>
        <v>-</v>
      </c>
      <c r="H599" s="111">
        <v>20438.5</v>
      </c>
      <c r="I599" s="109" t="str">
        <f t="shared" si="41"/>
        <v>-</v>
      </c>
      <c r="J599" s="111"/>
      <c r="K599" s="111"/>
      <c r="L599" s="109">
        <f t="shared" si="42"/>
        <v>0</v>
      </c>
      <c r="M599" s="109" t="str">
        <f t="shared" si="43"/>
        <v>-</v>
      </c>
    </row>
    <row r="600" spans="1:13" ht="32.1" customHeight="1">
      <c r="A600" s="144" t="s">
        <v>455</v>
      </c>
      <c r="B600" s="144"/>
      <c r="C600" s="129" t="s">
        <v>1</v>
      </c>
      <c r="D600" s="108">
        <f>SUM(D603:D604)-D601</f>
        <v>0</v>
      </c>
      <c r="E600" s="108">
        <f>SUM(E603:E604)-E601</f>
        <v>0</v>
      </c>
      <c r="F600" s="108">
        <f>SUM(F603:F604)-F601</f>
        <v>0</v>
      </c>
      <c r="G600" s="109" t="str">
        <f t="shared" si="40"/>
        <v>-</v>
      </c>
      <c r="H600" s="108">
        <f>SUM(H603:H604)-H601</f>
        <v>39.9</v>
      </c>
      <c r="I600" s="109" t="str">
        <f t="shared" si="41"/>
        <v>-</v>
      </c>
      <c r="J600" s="108">
        <f>SUM(J603:J604)-J601</f>
        <v>0</v>
      </c>
      <c r="K600" s="108">
        <f>SUM(K603:K604)-K601</f>
        <v>0</v>
      </c>
      <c r="L600" s="109">
        <f t="shared" si="42"/>
        <v>0</v>
      </c>
      <c r="M600" s="109" t="str">
        <f t="shared" si="43"/>
        <v>-</v>
      </c>
    </row>
    <row r="601" spans="1:13" ht="32.1" customHeight="1">
      <c r="A601" s="144"/>
      <c r="B601" s="144"/>
      <c r="C601" s="129" t="str">
        <f>IF(VALUE(C603)=0,"ВР(ОБ)",IF(VALUE(C603)&gt;540,"ошибка",IF(VALUE(C603)&lt;521,"ошибка",C603&amp;"ОБ")))</f>
        <v>540ОБ</v>
      </c>
      <c r="D601" s="108">
        <f>SUMIF($C603:$C604,$C603,D603:D604)</f>
        <v>0</v>
      </c>
      <c r="E601" s="108">
        <f>SUMIF($C603:$C604,$C603,E603:E604)</f>
        <v>0</v>
      </c>
      <c r="F601" s="108">
        <f>SUMIF($C603:$C604,$C603,F603:F604)</f>
        <v>0</v>
      </c>
      <c r="G601" s="109" t="str">
        <f t="shared" si="40"/>
        <v>-</v>
      </c>
      <c r="H601" s="108">
        <f>SUMIF($C603:$C604,$C603,H603:H604)</f>
        <v>39.9</v>
      </c>
      <c r="I601" s="109" t="str">
        <f t="shared" si="41"/>
        <v>-</v>
      </c>
      <c r="J601" s="108">
        <f>SUMIF($C603:$C604,$C603,J603:J604)</f>
        <v>0</v>
      </c>
      <c r="K601" s="108">
        <f>SUMIF($C603:$C604,$C603,K603:K604)</f>
        <v>0</v>
      </c>
      <c r="L601" s="109">
        <f t="shared" si="42"/>
        <v>0</v>
      </c>
      <c r="M601" s="109" t="str">
        <f t="shared" si="43"/>
        <v>-</v>
      </c>
    </row>
    <row r="602" spans="1:13" ht="32.1" customHeight="1">
      <c r="A602" s="144"/>
      <c r="B602" s="144"/>
      <c r="C602" s="129" t="s">
        <v>2</v>
      </c>
      <c r="D602" s="109" t="str">
        <f>IF(D600&lt;&gt;0,IFERROR(D601/D600,"-"),"-")</f>
        <v>-</v>
      </c>
      <c r="E602" s="109" t="str">
        <f>IF(E600&lt;&gt;0,IFERROR(E601/E600,"-"),"-")</f>
        <v>-</v>
      </c>
      <c r="F602" s="109" t="str">
        <f>IF(F600&lt;&gt;0,IFERROR(F601/F600,"-"),"-")</f>
        <v>-</v>
      </c>
      <c r="G602" s="109" t="str">
        <f t="shared" si="40"/>
        <v>-</v>
      </c>
      <c r="H602" s="109">
        <f>IF(H600&lt;&gt;0,IFERROR(H601/H600,"-"),"-")</f>
        <v>1</v>
      </c>
      <c r="I602" s="109" t="str">
        <f t="shared" si="41"/>
        <v>-</v>
      </c>
      <c r="J602" s="109" t="str">
        <f>IF(J600&lt;&gt;0,IFERROR(J601/J600,"-"),"-")</f>
        <v>-</v>
      </c>
      <c r="K602" s="109" t="str">
        <f>IF(K600&lt;&gt;0,IFERROR(K601/K600,"-"),"-")</f>
        <v>-</v>
      </c>
      <c r="L602" s="109" t="str">
        <f t="shared" si="42"/>
        <v>-</v>
      </c>
      <c r="M602" s="109" t="str">
        <f t="shared" si="43"/>
        <v>-</v>
      </c>
    </row>
    <row r="603" spans="1:13" ht="32.1" customHeight="1">
      <c r="A603" s="110" t="s">
        <v>456</v>
      </c>
      <c r="B603" s="110" t="s">
        <v>52</v>
      </c>
      <c r="C603" s="129">
        <v>540</v>
      </c>
      <c r="D603" s="111"/>
      <c r="E603" s="111"/>
      <c r="F603" s="111"/>
      <c r="G603" s="109" t="str">
        <f t="shared" si="40"/>
        <v>-</v>
      </c>
      <c r="H603" s="111">
        <v>39.9</v>
      </c>
      <c r="I603" s="109" t="str">
        <f t="shared" si="41"/>
        <v>-</v>
      </c>
      <c r="J603" s="111"/>
      <c r="K603" s="111"/>
      <c r="L603" s="109">
        <f t="shared" si="42"/>
        <v>0</v>
      </c>
      <c r="M603" s="109" t="str">
        <f t="shared" si="43"/>
        <v>-</v>
      </c>
    </row>
    <row r="604" spans="1:13" ht="32.1" customHeight="1">
      <c r="A604" s="110" t="s">
        <v>456</v>
      </c>
      <c r="B604" s="110" t="s">
        <v>52</v>
      </c>
      <c r="C604" s="112">
        <v>622</v>
      </c>
      <c r="D604" s="111"/>
      <c r="E604" s="111"/>
      <c r="F604" s="111"/>
      <c r="G604" s="109" t="str">
        <f t="shared" ref="G604" si="44">IF(D604&lt;&gt;0,IFERROR(F604/D604,"-"),"-")</f>
        <v>-</v>
      </c>
      <c r="H604" s="111">
        <v>39.9</v>
      </c>
      <c r="I604" s="109" t="str">
        <f t="shared" ref="I604" si="45">IF(F604&lt;&gt;0,IFERROR(H604/F604,"-"),"-")</f>
        <v>-</v>
      </c>
      <c r="J604" s="111"/>
      <c r="K604" s="111"/>
      <c r="L604" s="109">
        <f t="shared" ref="L604" si="46">IF(H604&lt;&gt;0,IFERROR(K604/H604,"-"),"-")</f>
        <v>0</v>
      </c>
      <c r="M604" s="109" t="str">
        <f t="shared" ref="M604" si="47">IF(J604&lt;&gt;0,IFERROR(K604/J604,"-"),"-")</f>
        <v>-</v>
      </c>
    </row>
    <row r="605" spans="1:13" ht="32.1" customHeight="1">
      <c r="A605" s="128"/>
      <c r="B605" s="128"/>
      <c r="C605" s="128"/>
      <c r="D605" s="128"/>
      <c r="E605" s="128"/>
      <c r="F605" s="128"/>
      <c r="G605" s="128"/>
      <c r="H605" s="128"/>
      <c r="I605" s="128"/>
      <c r="J605" s="128"/>
      <c r="K605" s="128"/>
      <c r="L605" s="128"/>
      <c r="M605" s="128"/>
    </row>
    <row r="606" spans="1:13" ht="32.1" customHeight="1">
      <c r="A606" s="145" t="s">
        <v>279</v>
      </c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</row>
    <row r="607" spans="1:13" ht="32.1" customHeight="1">
      <c r="A607" s="145" t="s">
        <v>280</v>
      </c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</row>
    <row r="608" spans="1:13" ht="32.1" customHeight="1">
      <c r="A608" s="145" t="s">
        <v>281</v>
      </c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</row>
  </sheetData>
  <sheetProtection algorithmName="SHA-512" hashValue="09B7gnmytnZOubbdcfTlJJIvLSqfX8W2fhC2f7BqExakwX+QA3yz9wWtWnGiKMQVFBMCuGex2qPjLeJJYQcudQ==" saltValue="F/w/c1cziXm5D7/4PUNUqQ==" spinCount="100000" sheet="1" objects="1" scenarios="1"/>
  <mergeCells count="123">
    <mergeCell ref="A574:B576"/>
    <mergeCell ref="A579:B581"/>
    <mergeCell ref="A584:B586"/>
    <mergeCell ref="A590:B592"/>
    <mergeCell ref="A548:B550"/>
    <mergeCell ref="A553:B555"/>
    <mergeCell ref="A559:B561"/>
    <mergeCell ref="A564:B566"/>
    <mergeCell ref="A569:B571"/>
    <mergeCell ref="A521:B523"/>
    <mergeCell ref="A526:B528"/>
    <mergeCell ref="A532:B534"/>
    <mergeCell ref="A537:B539"/>
    <mergeCell ref="A542:B544"/>
    <mergeCell ref="A495:B497"/>
    <mergeCell ref="A500:B502"/>
    <mergeCell ref="A505:B507"/>
    <mergeCell ref="A510:B512"/>
    <mergeCell ref="A515:B517"/>
    <mergeCell ref="A466:B468"/>
    <mergeCell ref="A472:B474"/>
    <mergeCell ref="A477:B479"/>
    <mergeCell ref="A483:B485"/>
    <mergeCell ref="A490:B492"/>
    <mergeCell ref="A432:B434"/>
    <mergeCell ref="A437:B439"/>
    <mergeCell ref="A447:B449"/>
    <mergeCell ref="A453:B455"/>
    <mergeCell ref="A460:B462"/>
    <mergeCell ref="A401:B403"/>
    <mergeCell ref="A406:B408"/>
    <mergeCell ref="A413:B415"/>
    <mergeCell ref="A418:B420"/>
    <mergeCell ref="A426:B428"/>
    <mergeCell ref="A371:B373"/>
    <mergeCell ref="A376:B378"/>
    <mergeCell ref="A383:B385"/>
    <mergeCell ref="A389:B391"/>
    <mergeCell ref="A394:B396"/>
    <mergeCell ref="A342:B344"/>
    <mergeCell ref="A347:B349"/>
    <mergeCell ref="A352:B354"/>
    <mergeCell ref="A357:B359"/>
    <mergeCell ref="A362:B364"/>
    <mergeCell ref="A311:B313"/>
    <mergeCell ref="A318:B320"/>
    <mergeCell ref="A323:B325"/>
    <mergeCell ref="A331:B333"/>
    <mergeCell ref="A336:B338"/>
    <mergeCell ref="A273:B275"/>
    <mergeCell ref="A279:B281"/>
    <mergeCell ref="A287:B289"/>
    <mergeCell ref="A296:B298"/>
    <mergeCell ref="A305:B307"/>
    <mergeCell ref="A247:B249"/>
    <mergeCell ref="A252:B254"/>
    <mergeCell ref="A257:B259"/>
    <mergeCell ref="A263:B265"/>
    <mergeCell ref="A268:B270"/>
    <mergeCell ref="A222:B224"/>
    <mergeCell ref="A227:B229"/>
    <mergeCell ref="A232:B234"/>
    <mergeCell ref="A237:B239"/>
    <mergeCell ref="A242:B244"/>
    <mergeCell ref="A188:B190"/>
    <mergeCell ref="A196:B198"/>
    <mergeCell ref="A205:B207"/>
    <mergeCell ref="A212:B214"/>
    <mergeCell ref="A217:B219"/>
    <mergeCell ref="A87:B89"/>
    <mergeCell ref="A93:B95"/>
    <mergeCell ref="A159:B161"/>
    <mergeCell ref="A165:B167"/>
    <mergeCell ref="A171:B173"/>
    <mergeCell ref="A177:B179"/>
    <mergeCell ref="A183:B185"/>
    <mergeCell ref="A127:B129"/>
    <mergeCell ref="A132:B134"/>
    <mergeCell ref="A137:B139"/>
    <mergeCell ref="A142:B144"/>
    <mergeCell ref="A148:B150"/>
    <mergeCell ref="A76:B78"/>
    <mergeCell ref="A81:B83"/>
    <mergeCell ref="A7:B9"/>
    <mergeCell ref="A2:I2"/>
    <mergeCell ref="J2:M2"/>
    <mergeCell ref="H3:M3"/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A595:B597"/>
    <mergeCell ref="A600:B602"/>
    <mergeCell ref="A607:M607"/>
    <mergeCell ref="A608:M608"/>
    <mergeCell ref="A10:B12"/>
    <mergeCell ref="A13:B15"/>
    <mergeCell ref="A16:B18"/>
    <mergeCell ref="A19:B21"/>
    <mergeCell ref="A22:B24"/>
    <mergeCell ref="A606:M606"/>
    <mergeCell ref="A27:B29"/>
    <mergeCell ref="A34:B36"/>
    <mergeCell ref="A39:B41"/>
    <mergeCell ref="A44:B46"/>
    <mergeCell ref="A49:B51"/>
    <mergeCell ref="A54:B56"/>
    <mergeCell ref="A59:B61"/>
    <mergeCell ref="A65:B67"/>
    <mergeCell ref="A98:B100"/>
    <mergeCell ref="A105:B107"/>
    <mergeCell ref="A110:B112"/>
    <mergeCell ref="A115:B117"/>
    <mergeCell ref="A121:B123"/>
    <mergeCell ref="A71:B73"/>
  </mergeCells>
  <pageMargins left="0.7" right="0.7" top="0.75" bottom="0.75" header="0.3" footer="0.3"/>
  <pageSetup paperSize="9" scale="52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Button 1">
              <controlPr defaultSize="0" print="0" autoFill="0" autoPict="0" macro="[0]!Кнопка1_Щелчок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1</xdr:col>
                    <xdr:colOff>285750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Button 2">
              <controlPr defaultSize="0" print="0" autoFill="0" autoPict="0" macro="[0]!Кнопка3_Щелчок">
                <anchor moveWithCells="1" sizeWithCells="1">
                  <from>
                    <xdr:col>1</xdr:col>
                    <xdr:colOff>323850</xdr:colOff>
                    <xdr:row>0</xdr:row>
                    <xdr:rowOff>0</xdr:rowOff>
                  </from>
                  <to>
                    <xdr:col>2</xdr:col>
                    <xdr:colOff>1085850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Button 3">
              <controlPr defaultSize="0" print="0" autoFill="0" autoPict="0" macro="[0]!delRowFromGroup">
                <anchor moveWithCells="1" sizeWithCells="1">
                  <from>
                    <xdr:col>1</xdr:col>
                    <xdr:colOff>323850</xdr:colOff>
                    <xdr:row>2</xdr:row>
                    <xdr:rowOff>0</xdr:rowOff>
                  </from>
                  <to>
                    <xdr:col>2</xdr:col>
                    <xdr:colOff>1085850</xdr:colOff>
                    <xdr:row>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Button 4">
              <controlPr defaultSize="0" print="0" autoFill="0" autoPict="0" macro="[0]!addRowToGroup">
                <anchor moveWithCells="1" sizeWithCells="1">
                  <from>
                    <xdr:col>0</xdr:col>
                    <xdr:colOff>0</xdr:colOff>
                    <xdr:row>2</xdr:row>
                    <xdr:rowOff>0</xdr:rowOff>
                  </from>
                  <to>
                    <xdr:col>1</xdr:col>
                    <xdr:colOff>285750</xdr:colOff>
                    <xdr:row>3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M178"/>
  <sheetViews>
    <sheetView workbookViewId="0">
      <selection activeCell="A7" sqref="A7:M7"/>
    </sheetView>
  </sheetViews>
  <sheetFormatPr defaultColWidth="11.5703125" defaultRowHeight="15"/>
  <cols>
    <col min="1" max="1" width="22.7109375" style="113" customWidth="1"/>
    <col min="2" max="2" width="15.5703125" style="113" customWidth="1"/>
    <col min="3" max="3" width="17.7109375" style="130" customWidth="1"/>
    <col min="4" max="6" width="18.7109375" style="114" customWidth="1"/>
    <col min="7" max="7" width="19.5703125" style="115" customWidth="1"/>
    <col min="8" max="8" width="19.85546875" style="114" customWidth="1"/>
    <col min="9" max="9" width="21.42578125" style="115" customWidth="1"/>
    <col min="10" max="11" width="18.7109375" style="114" customWidth="1"/>
    <col min="12" max="13" width="18.7109375" style="115" customWidth="1"/>
    <col min="14" max="64" width="8.7109375" customWidth="1"/>
  </cols>
  <sheetData>
    <row r="1" spans="1:13" s="100" customFormat="1" ht="32.1" customHeight="1">
      <c r="A1" s="144" t="s">
        <v>0</v>
      </c>
      <c r="B1" s="144"/>
      <c r="C1" s="129" t="s">
        <v>1</v>
      </c>
      <c r="D1" s="108">
        <f>SUM(D4:D5)-D2</f>
        <v>0</v>
      </c>
      <c r="E1" s="108">
        <f>SUM(E4:E5)-E2</f>
        <v>0</v>
      </c>
      <c r="F1" s="108">
        <f>SUM(F4:F5)-F2</f>
        <v>0</v>
      </c>
      <c r="G1" s="109" t="str">
        <f t="shared" ref="G1:G178" si="0">IF(D1&lt;&gt;0,IFERROR(F1/D1,"-"),"-")</f>
        <v>-</v>
      </c>
      <c r="H1" s="108">
        <f>SUM(H4:H5)-H2</f>
        <v>0</v>
      </c>
      <c r="I1" s="109" t="str">
        <f t="shared" ref="I1:I178" si="1">IF(F1&lt;&gt;0,IFERROR(H1/F1,"-"),"-")</f>
        <v>-</v>
      </c>
      <c r="J1" s="108">
        <f>SUM(J4:J5)-J2</f>
        <v>0</v>
      </c>
      <c r="K1" s="108">
        <f>SUM(K4:K5)-K2</f>
        <v>0</v>
      </c>
      <c r="L1" s="109" t="str">
        <f t="shared" ref="L1:L178" si="2">IF(H1&lt;&gt;0,IFERROR(K1/H1,"-"),"-")</f>
        <v>-</v>
      </c>
      <c r="M1" s="109" t="str">
        <f t="shared" ref="M1:M178" si="3">IF(J1&lt;&gt;0,IFERROR(K1/J1,"-"),"-")</f>
        <v>-</v>
      </c>
    </row>
    <row r="2" spans="1:13" s="100" customFormat="1" ht="32.1" customHeight="1">
      <c r="A2" s="144"/>
      <c r="B2" s="144"/>
      <c r="C2" s="129" t="e">
        <f>IF(VALUE(C4)=0,"ВР(ОБ)",IF(VALUE(C4)&gt;540,"ошибка",IF(VALUE(C4)&lt;521,"ошибка",C4&amp;"ОБ")))</f>
        <v>#VALUE!</v>
      </c>
      <c r="D2" s="108">
        <f>SUMIF($C4:$C5,$C4,D4:D5)</f>
        <v>0</v>
      </c>
      <c r="E2" s="108">
        <f>SUMIF($C4:$C5,$C4,E4:E5)</f>
        <v>0</v>
      </c>
      <c r="F2" s="108">
        <f>SUMIF($C4:$C5,$C4,F4:F5)</f>
        <v>0</v>
      </c>
      <c r="G2" s="109" t="str">
        <f t="shared" si="0"/>
        <v>-</v>
      </c>
      <c r="H2" s="108">
        <f>SUMIF($C4:$C5,$C4,H4:H5)</f>
        <v>0</v>
      </c>
      <c r="I2" s="109" t="str">
        <f t="shared" si="1"/>
        <v>-</v>
      </c>
      <c r="J2" s="108">
        <f>SUMIF($C4:$C5,$C4,J4:J5)</f>
        <v>0</v>
      </c>
      <c r="K2" s="108">
        <f>SUMIF($C4:$C5,$C4,K4:K5)</f>
        <v>0</v>
      </c>
      <c r="L2" s="109" t="str">
        <f t="shared" si="2"/>
        <v>-</v>
      </c>
      <c r="M2" s="109" t="str">
        <f t="shared" si="3"/>
        <v>-</v>
      </c>
    </row>
    <row r="3" spans="1:13" s="100" customFormat="1" ht="32.1" customHeight="1">
      <c r="A3" s="144"/>
      <c r="B3" s="144"/>
      <c r="C3" s="129" t="s">
        <v>2</v>
      </c>
      <c r="D3" s="109" t="str">
        <f>IF(D1&lt;&gt;0,IFERROR(D2/D1,"-"),"-")</f>
        <v>-</v>
      </c>
      <c r="E3" s="109" t="str">
        <f>IF(E1&lt;&gt;0,IFERROR(E2/E1,"-"),"-")</f>
        <v>-</v>
      </c>
      <c r="F3" s="109" t="str">
        <f>IF(F1&lt;&gt;0,IFERROR(F2/F1,"-"),"-")</f>
        <v>-</v>
      </c>
      <c r="G3" s="109" t="str">
        <f t="shared" si="0"/>
        <v>-</v>
      </c>
      <c r="H3" s="109" t="str">
        <f>IF(H1&lt;&gt;0,IFERROR(H2/H1,"-"),"-")</f>
        <v>-</v>
      </c>
      <c r="I3" s="109" t="str">
        <f t="shared" si="1"/>
        <v>-</v>
      </c>
      <c r="J3" s="109" t="str">
        <f>IF(J1&lt;&gt;0,IFERROR(J2/J1,"-"),"-")</f>
        <v>-</v>
      </c>
      <c r="K3" s="109" t="str">
        <f>IF(K1&lt;&gt;0,IFERROR(K2/K1,"-"),"-")</f>
        <v>-</v>
      </c>
      <c r="L3" s="109" t="str">
        <f t="shared" si="2"/>
        <v>-</v>
      </c>
      <c r="M3" s="109" t="str">
        <f t="shared" si="3"/>
        <v>-</v>
      </c>
    </row>
    <row r="4" spans="1:13" ht="32.1" customHeight="1">
      <c r="A4" s="110"/>
      <c r="B4" s="110"/>
      <c r="C4" s="129" t="s">
        <v>3</v>
      </c>
      <c r="D4" s="111"/>
      <c r="E4" s="111"/>
      <c r="F4" s="111"/>
      <c r="G4" s="109" t="str">
        <f t="shared" si="0"/>
        <v>-</v>
      </c>
      <c r="H4" s="111"/>
      <c r="I4" s="109" t="str">
        <f t="shared" si="1"/>
        <v>-</v>
      </c>
      <c r="J4" s="111"/>
      <c r="K4" s="111"/>
      <c r="L4" s="109" t="str">
        <f t="shared" si="2"/>
        <v>-</v>
      </c>
      <c r="M4" s="109" t="str">
        <f t="shared" si="3"/>
        <v>-</v>
      </c>
    </row>
    <row r="5" spans="1:13" ht="32.1" customHeight="1">
      <c r="A5" s="110"/>
      <c r="B5" s="110"/>
      <c r="C5" s="112"/>
      <c r="D5" s="111"/>
      <c r="E5" s="111"/>
      <c r="F5" s="111"/>
      <c r="G5" s="109" t="str">
        <f t="shared" si="0"/>
        <v>-</v>
      </c>
      <c r="H5" s="111"/>
      <c r="I5" s="109" t="str">
        <f t="shared" si="1"/>
        <v>-</v>
      </c>
      <c r="J5" s="111"/>
      <c r="K5" s="111"/>
      <c r="L5" s="109" t="str">
        <f t="shared" si="2"/>
        <v>-</v>
      </c>
      <c r="M5" s="109" t="str">
        <f t="shared" si="3"/>
        <v>-</v>
      </c>
    </row>
    <row r="6" spans="1:13" ht="32.1" customHeight="1">
      <c r="A6" s="110"/>
      <c r="B6" s="110"/>
      <c r="C6" s="112"/>
      <c r="D6" s="111"/>
      <c r="E6" s="111"/>
      <c r="F6" s="111"/>
      <c r="G6" s="109" t="str">
        <f t="shared" si="0"/>
        <v>-</v>
      </c>
      <c r="H6" s="111"/>
      <c r="I6" s="109" t="str">
        <f t="shared" si="1"/>
        <v>-</v>
      </c>
      <c r="J6" s="111"/>
      <c r="K6" s="111"/>
      <c r="L6" s="109" t="str">
        <f t="shared" si="2"/>
        <v>-</v>
      </c>
      <c r="M6" s="109" t="str">
        <f t="shared" si="3"/>
        <v>-</v>
      </c>
    </row>
    <row r="7" spans="1:13" ht="32.1" customHeight="1">
      <c r="A7" s="110"/>
      <c r="B7" s="110"/>
      <c r="C7" s="112"/>
      <c r="D7" s="111"/>
      <c r="E7" s="111"/>
      <c r="F7" s="111"/>
      <c r="G7" s="109" t="str">
        <f t="shared" si="0"/>
        <v>-</v>
      </c>
      <c r="H7" s="111"/>
      <c r="I7" s="109" t="str">
        <f t="shared" si="1"/>
        <v>-</v>
      </c>
      <c r="J7" s="111"/>
      <c r="K7" s="111"/>
      <c r="L7" s="109" t="str">
        <f t="shared" si="2"/>
        <v>-</v>
      </c>
      <c r="M7" s="109" t="str">
        <f t="shared" si="3"/>
        <v>-</v>
      </c>
    </row>
    <row r="8" spans="1:13" ht="32.1" customHeight="1">
      <c r="A8" s="110"/>
      <c r="B8" s="110"/>
      <c r="C8" s="112"/>
      <c r="D8" s="111"/>
      <c r="E8" s="111"/>
      <c r="F8" s="111"/>
      <c r="G8" s="109" t="str">
        <f t="shared" si="0"/>
        <v>-</v>
      </c>
      <c r="H8" s="111"/>
      <c r="I8" s="109" t="str">
        <f t="shared" si="1"/>
        <v>-</v>
      </c>
      <c r="J8" s="111"/>
      <c r="K8" s="111"/>
      <c r="L8" s="109" t="str">
        <f t="shared" si="2"/>
        <v>-</v>
      </c>
      <c r="M8" s="109" t="str">
        <f t="shared" si="3"/>
        <v>-</v>
      </c>
    </row>
    <row r="9" spans="1:13" ht="32.1" customHeight="1">
      <c r="A9" s="110"/>
      <c r="B9" s="110"/>
      <c r="C9" s="112"/>
      <c r="D9" s="111"/>
      <c r="E9" s="111"/>
      <c r="F9" s="111"/>
      <c r="G9" s="109" t="str">
        <f t="shared" si="0"/>
        <v>-</v>
      </c>
      <c r="H9" s="111"/>
      <c r="I9" s="109" t="str">
        <f t="shared" si="1"/>
        <v>-</v>
      </c>
      <c r="J9" s="111"/>
      <c r="K9" s="111"/>
      <c r="L9" s="109" t="str">
        <f t="shared" si="2"/>
        <v>-</v>
      </c>
      <c r="M9" s="109" t="str">
        <f t="shared" si="3"/>
        <v>-</v>
      </c>
    </row>
    <row r="10" spans="1:13" ht="32.1" customHeight="1">
      <c r="A10" s="110"/>
      <c r="B10" s="110"/>
      <c r="C10" s="112"/>
      <c r="D10" s="111"/>
      <c r="E10" s="111"/>
      <c r="F10" s="111"/>
      <c r="G10" s="109" t="str">
        <f t="shared" si="0"/>
        <v>-</v>
      </c>
      <c r="H10" s="111"/>
      <c r="I10" s="109" t="str">
        <f t="shared" si="1"/>
        <v>-</v>
      </c>
      <c r="J10" s="111"/>
      <c r="K10" s="111"/>
      <c r="L10" s="109" t="str">
        <f t="shared" si="2"/>
        <v>-</v>
      </c>
      <c r="M10" s="109" t="str">
        <f t="shared" si="3"/>
        <v>-</v>
      </c>
    </row>
    <row r="11" spans="1:13" ht="32.1" customHeight="1">
      <c r="A11" s="110"/>
      <c r="B11" s="110"/>
      <c r="C11" s="112"/>
      <c r="D11" s="111"/>
      <c r="E11" s="111"/>
      <c r="F11" s="111"/>
      <c r="G11" s="109" t="str">
        <f t="shared" si="0"/>
        <v>-</v>
      </c>
      <c r="H11" s="111"/>
      <c r="I11" s="109" t="str">
        <f t="shared" si="1"/>
        <v>-</v>
      </c>
      <c r="J11" s="111"/>
      <c r="K11" s="111"/>
      <c r="L11" s="109" t="str">
        <f t="shared" si="2"/>
        <v>-</v>
      </c>
      <c r="M11" s="109" t="str">
        <f t="shared" si="3"/>
        <v>-</v>
      </c>
    </row>
    <row r="12" spans="1:13" ht="32.1" customHeight="1">
      <c r="A12" s="110"/>
      <c r="B12" s="110"/>
      <c r="C12" s="112"/>
      <c r="D12" s="111"/>
      <c r="E12" s="111"/>
      <c r="F12" s="111"/>
      <c r="G12" s="109" t="str">
        <f t="shared" si="0"/>
        <v>-</v>
      </c>
      <c r="H12" s="111"/>
      <c r="I12" s="109" t="str">
        <f t="shared" si="1"/>
        <v>-</v>
      </c>
      <c r="J12" s="111"/>
      <c r="K12" s="111"/>
      <c r="L12" s="109" t="str">
        <f t="shared" si="2"/>
        <v>-</v>
      </c>
      <c r="M12" s="109" t="str">
        <f t="shared" si="3"/>
        <v>-</v>
      </c>
    </row>
    <row r="13" spans="1:13" ht="32.1" customHeight="1">
      <c r="A13" s="110"/>
      <c r="B13" s="110"/>
      <c r="C13" s="112"/>
      <c r="D13" s="111"/>
      <c r="E13" s="111"/>
      <c r="F13" s="111"/>
      <c r="G13" s="109" t="str">
        <f t="shared" si="0"/>
        <v>-</v>
      </c>
      <c r="H13" s="111"/>
      <c r="I13" s="109" t="str">
        <f t="shared" si="1"/>
        <v>-</v>
      </c>
      <c r="J13" s="111"/>
      <c r="K13" s="111"/>
      <c r="L13" s="109" t="str">
        <f t="shared" si="2"/>
        <v>-</v>
      </c>
      <c r="M13" s="109" t="str">
        <f t="shared" si="3"/>
        <v>-</v>
      </c>
    </row>
    <row r="14" spans="1:13" ht="32.1" customHeight="1">
      <c r="A14" s="110"/>
      <c r="B14" s="110"/>
      <c r="C14" s="112"/>
      <c r="D14" s="111"/>
      <c r="E14" s="111"/>
      <c r="F14" s="111"/>
      <c r="G14" s="109" t="str">
        <f t="shared" si="0"/>
        <v>-</v>
      </c>
      <c r="H14" s="111"/>
      <c r="I14" s="109" t="str">
        <f t="shared" si="1"/>
        <v>-</v>
      </c>
      <c r="J14" s="111"/>
      <c r="K14" s="111"/>
      <c r="L14" s="109" t="str">
        <f t="shared" si="2"/>
        <v>-</v>
      </c>
      <c r="M14" s="109" t="str">
        <f t="shared" si="3"/>
        <v>-</v>
      </c>
    </row>
    <row r="15" spans="1:13" ht="32.1" customHeight="1">
      <c r="A15" s="110"/>
      <c r="B15" s="110"/>
      <c r="C15" s="112"/>
      <c r="D15" s="111"/>
      <c r="E15" s="111"/>
      <c r="F15" s="111"/>
      <c r="G15" s="109" t="str">
        <f t="shared" si="0"/>
        <v>-</v>
      </c>
      <c r="H15" s="111"/>
      <c r="I15" s="109" t="str">
        <f t="shared" si="1"/>
        <v>-</v>
      </c>
      <c r="J15" s="111"/>
      <c r="K15" s="111"/>
      <c r="L15" s="109" t="str">
        <f t="shared" si="2"/>
        <v>-</v>
      </c>
      <c r="M15" s="109" t="str">
        <f t="shared" si="3"/>
        <v>-</v>
      </c>
    </row>
    <row r="16" spans="1:13" ht="32.1" customHeight="1">
      <c r="A16" s="110"/>
      <c r="B16" s="110"/>
      <c r="C16" s="112"/>
      <c r="D16" s="111"/>
      <c r="E16" s="111"/>
      <c r="F16" s="111"/>
      <c r="G16" s="109" t="str">
        <f t="shared" si="0"/>
        <v>-</v>
      </c>
      <c r="H16" s="111"/>
      <c r="I16" s="109" t="str">
        <f t="shared" si="1"/>
        <v>-</v>
      </c>
      <c r="J16" s="111"/>
      <c r="K16" s="111"/>
      <c r="L16" s="109" t="str">
        <f t="shared" si="2"/>
        <v>-</v>
      </c>
      <c r="M16" s="109" t="str">
        <f t="shared" si="3"/>
        <v>-</v>
      </c>
    </row>
    <row r="17" spans="1:13" ht="32.1" customHeight="1">
      <c r="A17" s="110"/>
      <c r="B17" s="110"/>
      <c r="C17" s="112"/>
      <c r="D17" s="111"/>
      <c r="E17" s="111"/>
      <c r="F17" s="111"/>
      <c r="G17" s="109" t="str">
        <f t="shared" si="0"/>
        <v>-</v>
      </c>
      <c r="H17" s="111"/>
      <c r="I17" s="109" t="str">
        <f t="shared" si="1"/>
        <v>-</v>
      </c>
      <c r="J17" s="111"/>
      <c r="K17" s="111"/>
      <c r="L17" s="109" t="str">
        <f t="shared" si="2"/>
        <v>-</v>
      </c>
      <c r="M17" s="109" t="str">
        <f t="shared" si="3"/>
        <v>-</v>
      </c>
    </row>
    <row r="18" spans="1:13" ht="32.1" customHeight="1">
      <c r="A18" s="110"/>
      <c r="B18" s="110"/>
      <c r="C18" s="112"/>
      <c r="D18" s="111"/>
      <c r="E18" s="111"/>
      <c r="F18" s="111"/>
      <c r="G18" s="109" t="str">
        <f t="shared" si="0"/>
        <v>-</v>
      </c>
      <c r="H18" s="111"/>
      <c r="I18" s="109" t="str">
        <f t="shared" si="1"/>
        <v>-</v>
      </c>
      <c r="J18" s="111"/>
      <c r="K18" s="111"/>
      <c r="L18" s="109" t="str">
        <f t="shared" si="2"/>
        <v>-</v>
      </c>
      <c r="M18" s="109" t="str">
        <f t="shared" si="3"/>
        <v>-</v>
      </c>
    </row>
    <row r="19" spans="1:13" ht="32.1" customHeight="1">
      <c r="A19" s="110"/>
      <c r="B19" s="110"/>
      <c r="C19" s="112"/>
      <c r="D19" s="111"/>
      <c r="E19" s="111"/>
      <c r="F19" s="111"/>
      <c r="G19" s="109" t="str">
        <f t="shared" si="0"/>
        <v>-</v>
      </c>
      <c r="H19" s="111"/>
      <c r="I19" s="109" t="str">
        <f t="shared" si="1"/>
        <v>-</v>
      </c>
      <c r="J19" s="111"/>
      <c r="K19" s="111"/>
      <c r="L19" s="109" t="str">
        <f t="shared" si="2"/>
        <v>-</v>
      </c>
      <c r="M19" s="109" t="str">
        <f t="shared" si="3"/>
        <v>-</v>
      </c>
    </row>
    <row r="20" spans="1:13" ht="32.1" customHeight="1">
      <c r="A20" s="110"/>
      <c r="B20" s="110"/>
      <c r="C20" s="112"/>
      <c r="D20" s="111"/>
      <c r="E20" s="111"/>
      <c r="F20" s="111"/>
      <c r="G20" s="109" t="str">
        <f t="shared" si="0"/>
        <v>-</v>
      </c>
      <c r="H20" s="111"/>
      <c r="I20" s="109" t="str">
        <f t="shared" si="1"/>
        <v>-</v>
      </c>
      <c r="J20" s="111"/>
      <c r="K20" s="111"/>
      <c r="L20" s="109" t="str">
        <f t="shared" si="2"/>
        <v>-</v>
      </c>
      <c r="M20" s="109" t="str">
        <f t="shared" si="3"/>
        <v>-</v>
      </c>
    </row>
    <row r="21" spans="1:13" ht="32.1" customHeight="1">
      <c r="A21" s="110"/>
      <c r="B21" s="110"/>
      <c r="C21" s="112"/>
      <c r="D21" s="111"/>
      <c r="E21" s="111"/>
      <c r="F21" s="111"/>
      <c r="G21" s="109" t="str">
        <f t="shared" si="0"/>
        <v>-</v>
      </c>
      <c r="H21" s="111"/>
      <c r="I21" s="109" t="str">
        <f t="shared" si="1"/>
        <v>-</v>
      </c>
      <c r="J21" s="111"/>
      <c r="K21" s="111"/>
      <c r="L21" s="109" t="str">
        <f t="shared" si="2"/>
        <v>-</v>
      </c>
      <c r="M21" s="109" t="str">
        <f t="shared" si="3"/>
        <v>-</v>
      </c>
    </row>
    <row r="22" spans="1:13" ht="32.1" customHeight="1">
      <c r="A22" s="110"/>
      <c r="B22" s="110"/>
      <c r="C22" s="112"/>
      <c r="D22" s="111"/>
      <c r="E22" s="111"/>
      <c r="F22" s="111"/>
      <c r="G22" s="109" t="str">
        <f t="shared" si="0"/>
        <v>-</v>
      </c>
      <c r="H22" s="111"/>
      <c r="I22" s="109" t="str">
        <f t="shared" si="1"/>
        <v>-</v>
      </c>
      <c r="J22" s="111"/>
      <c r="K22" s="111"/>
      <c r="L22" s="109" t="str">
        <f t="shared" si="2"/>
        <v>-</v>
      </c>
      <c r="M22" s="109" t="str">
        <f t="shared" si="3"/>
        <v>-</v>
      </c>
    </row>
    <row r="23" spans="1:13" ht="32.1" customHeight="1">
      <c r="A23" s="110"/>
      <c r="B23" s="110"/>
      <c r="C23" s="112"/>
      <c r="D23" s="111"/>
      <c r="E23" s="111"/>
      <c r="F23" s="111"/>
      <c r="G23" s="109" t="str">
        <f t="shared" si="0"/>
        <v>-</v>
      </c>
      <c r="H23" s="111"/>
      <c r="I23" s="109" t="str">
        <f t="shared" si="1"/>
        <v>-</v>
      </c>
      <c r="J23" s="111"/>
      <c r="K23" s="111"/>
      <c r="L23" s="109" t="str">
        <f t="shared" si="2"/>
        <v>-</v>
      </c>
      <c r="M23" s="109" t="str">
        <f t="shared" si="3"/>
        <v>-</v>
      </c>
    </row>
    <row r="24" spans="1:13" ht="32.1" customHeight="1">
      <c r="A24" s="110"/>
      <c r="B24" s="110"/>
      <c r="C24" s="112"/>
      <c r="D24" s="111"/>
      <c r="E24" s="111"/>
      <c r="F24" s="111"/>
      <c r="G24" s="109" t="str">
        <f t="shared" si="0"/>
        <v>-</v>
      </c>
      <c r="H24" s="111"/>
      <c r="I24" s="109" t="str">
        <f t="shared" si="1"/>
        <v>-</v>
      </c>
      <c r="J24" s="111"/>
      <c r="K24" s="111"/>
      <c r="L24" s="109" t="str">
        <f t="shared" si="2"/>
        <v>-</v>
      </c>
      <c r="M24" s="109" t="str">
        <f t="shared" si="3"/>
        <v>-</v>
      </c>
    </row>
    <row r="25" spans="1:13" ht="32.1" customHeight="1">
      <c r="A25" s="110"/>
      <c r="B25" s="110"/>
      <c r="C25" s="112"/>
      <c r="D25" s="111"/>
      <c r="E25" s="111"/>
      <c r="F25" s="111"/>
      <c r="G25" s="109" t="str">
        <f t="shared" si="0"/>
        <v>-</v>
      </c>
      <c r="H25" s="111"/>
      <c r="I25" s="109" t="str">
        <f t="shared" si="1"/>
        <v>-</v>
      </c>
      <c r="J25" s="111"/>
      <c r="K25" s="111"/>
      <c r="L25" s="109" t="str">
        <f t="shared" si="2"/>
        <v>-</v>
      </c>
      <c r="M25" s="109" t="str">
        <f t="shared" si="3"/>
        <v>-</v>
      </c>
    </row>
    <row r="26" spans="1:13" ht="32.1" customHeight="1">
      <c r="A26" s="110"/>
      <c r="B26" s="110"/>
      <c r="C26" s="112"/>
      <c r="D26" s="111"/>
      <c r="E26" s="111"/>
      <c r="F26" s="111"/>
      <c r="G26" s="109" t="str">
        <f t="shared" si="0"/>
        <v>-</v>
      </c>
      <c r="H26" s="111"/>
      <c r="I26" s="109" t="str">
        <f t="shared" si="1"/>
        <v>-</v>
      </c>
      <c r="J26" s="111"/>
      <c r="K26" s="111"/>
      <c r="L26" s="109" t="str">
        <f t="shared" si="2"/>
        <v>-</v>
      </c>
      <c r="M26" s="109" t="str">
        <f t="shared" si="3"/>
        <v>-</v>
      </c>
    </row>
    <row r="27" spans="1:13" ht="32.1" customHeight="1">
      <c r="A27" s="110"/>
      <c r="B27" s="110"/>
      <c r="C27" s="112"/>
      <c r="D27" s="111"/>
      <c r="E27" s="111"/>
      <c r="F27" s="111"/>
      <c r="G27" s="109" t="str">
        <f t="shared" si="0"/>
        <v>-</v>
      </c>
      <c r="H27" s="111"/>
      <c r="I27" s="109" t="str">
        <f t="shared" si="1"/>
        <v>-</v>
      </c>
      <c r="J27" s="111"/>
      <c r="K27" s="111"/>
      <c r="L27" s="109" t="str">
        <f t="shared" si="2"/>
        <v>-</v>
      </c>
      <c r="M27" s="109" t="str">
        <f t="shared" si="3"/>
        <v>-</v>
      </c>
    </row>
    <row r="28" spans="1:13" ht="32.1" customHeight="1">
      <c r="A28" s="110"/>
      <c r="B28" s="110"/>
      <c r="C28" s="112"/>
      <c r="D28" s="111"/>
      <c r="E28" s="111"/>
      <c r="F28" s="111"/>
      <c r="G28" s="109" t="str">
        <f t="shared" si="0"/>
        <v>-</v>
      </c>
      <c r="H28" s="111"/>
      <c r="I28" s="109" t="str">
        <f t="shared" si="1"/>
        <v>-</v>
      </c>
      <c r="J28" s="111"/>
      <c r="K28" s="111"/>
      <c r="L28" s="109" t="str">
        <f t="shared" si="2"/>
        <v>-</v>
      </c>
      <c r="M28" s="109" t="str">
        <f t="shared" si="3"/>
        <v>-</v>
      </c>
    </row>
    <row r="29" spans="1:13" ht="32.1" customHeight="1">
      <c r="A29" s="110"/>
      <c r="B29" s="110"/>
      <c r="C29" s="112"/>
      <c r="D29" s="111"/>
      <c r="E29" s="111"/>
      <c r="F29" s="111"/>
      <c r="G29" s="109" t="str">
        <f t="shared" si="0"/>
        <v>-</v>
      </c>
      <c r="H29" s="111"/>
      <c r="I29" s="109" t="str">
        <f t="shared" si="1"/>
        <v>-</v>
      </c>
      <c r="J29" s="111"/>
      <c r="K29" s="111"/>
      <c r="L29" s="109" t="str">
        <f t="shared" si="2"/>
        <v>-</v>
      </c>
      <c r="M29" s="109" t="str">
        <f t="shared" si="3"/>
        <v>-</v>
      </c>
    </row>
    <row r="30" spans="1:13" ht="32.1" customHeight="1">
      <c r="A30" s="110"/>
      <c r="B30" s="110"/>
      <c r="C30" s="112"/>
      <c r="D30" s="111"/>
      <c r="E30" s="111"/>
      <c r="F30" s="111"/>
      <c r="G30" s="109" t="str">
        <f t="shared" si="0"/>
        <v>-</v>
      </c>
      <c r="H30" s="111"/>
      <c r="I30" s="109" t="str">
        <f t="shared" si="1"/>
        <v>-</v>
      </c>
      <c r="J30" s="111"/>
      <c r="K30" s="111"/>
      <c r="L30" s="109" t="str">
        <f t="shared" si="2"/>
        <v>-</v>
      </c>
      <c r="M30" s="109" t="str">
        <f t="shared" si="3"/>
        <v>-</v>
      </c>
    </row>
    <row r="31" spans="1:13" ht="32.1" customHeight="1">
      <c r="A31" s="110"/>
      <c r="B31" s="110"/>
      <c r="C31" s="112"/>
      <c r="D31" s="111"/>
      <c r="E31" s="111"/>
      <c r="F31" s="111"/>
      <c r="G31" s="109" t="str">
        <f t="shared" si="0"/>
        <v>-</v>
      </c>
      <c r="H31" s="111"/>
      <c r="I31" s="109" t="str">
        <f t="shared" si="1"/>
        <v>-</v>
      </c>
      <c r="J31" s="111"/>
      <c r="K31" s="111"/>
      <c r="L31" s="109" t="str">
        <f t="shared" si="2"/>
        <v>-</v>
      </c>
      <c r="M31" s="109" t="str">
        <f t="shared" si="3"/>
        <v>-</v>
      </c>
    </row>
    <row r="32" spans="1:13" ht="32.1" customHeight="1">
      <c r="A32" s="110"/>
      <c r="B32" s="110"/>
      <c r="C32" s="112"/>
      <c r="D32" s="111"/>
      <c r="E32" s="111"/>
      <c r="F32" s="111"/>
      <c r="G32" s="109" t="str">
        <f t="shared" si="0"/>
        <v>-</v>
      </c>
      <c r="H32" s="111"/>
      <c r="I32" s="109" t="str">
        <f t="shared" si="1"/>
        <v>-</v>
      </c>
      <c r="J32" s="111"/>
      <c r="K32" s="111"/>
      <c r="L32" s="109" t="str">
        <f t="shared" si="2"/>
        <v>-</v>
      </c>
      <c r="M32" s="109" t="str">
        <f t="shared" si="3"/>
        <v>-</v>
      </c>
    </row>
    <row r="33" spans="1:13" ht="32.1" customHeight="1">
      <c r="A33" s="110"/>
      <c r="B33" s="110"/>
      <c r="C33" s="112"/>
      <c r="D33" s="111"/>
      <c r="E33" s="111"/>
      <c r="F33" s="111"/>
      <c r="G33" s="109" t="str">
        <f t="shared" si="0"/>
        <v>-</v>
      </c>
      <c r="H33" s="111"/>
      <c r="I33" s="109" t="str">
        <f t="shared" si="1"/>
        <v>-</v>
      </c>
      <c r="J33" s="111"/>
      <c r="K33" s="111"/>
      <c r="L33" s="109" t="str">
        <f t="shared" si="2"/>
        <v>-</v>
      </c>
      <c r="M33" s="109" t="str">
        <f t="shared" si="3"/>
        <v>-</v>
      </c>
    </row>
    <row r="34" spans="1:13" ht="32.1" customHeight="1">
      <c r="A34" s="110"/>
      <c r="B34" s="110"/>
      <c r="C34" s="112"/>
      <c r="D34" s="111"/>
      <c r="E34" s="111"/>
      <c r="F34" s="111"/>
      <c r="G34" s="109" t="str">
        <f t="shared" si="0"/>
        <v>-</v>
      </c>
      <c r="H34" s="111"/>
      <c r="I34" s="109" t="str">
        <f t="shared" si="1"/>
        <v>-</v>
      </c>
      <c r="J34" s="111"/>
      <c r="K34" s="111"/>
      <c r="L34" s="109" t="str">
        <f t="shared" si="2"/>
        <v>-</v>
      </c>
      <c r="M34" s="109" t="str">
        <f t="shared" si="3"/>
        <v>-</v>
      </c>
    </row>
    <row r="35" spans="1:13" ht="32.1" customHeight="1">
      <c r="A35" s="110"/>
      <c r="B35" s="110"/>
      <c r="C35" s="112"/>
      <c r="D35" s="111"/>
      <c r="E35" s="111"/>
      <c r="F35" s="111"/>
      <c r="G35" s="109" t="str">
        <f t="shared" si="0"/>
        <v>-</v>
      </c>
      <c r="H35" s="111"/>
      <c r="I35" s="109" t="str">
        <f t="shared" si="1"/>
        <v>-</v>
      </c>
      <c r="J35" s="111"/>
      <c r="K35" s="111"/>
      <c r="L35" s="109" t="str">
        <f t="shared" si="2"/>
        <v>-</v>
      </c>
      <c r="M35" s="109" t="str">
        <f t="shared" si="3"/>
        <v>-</v>
      </c>
    </row>
    <row r="36" spans="1:13" ht="32.1" customHeight="1">
      <c r="A36" s="110"/>
      <c r="B36" s="110"/>
      <c r="C36" s="112"/>
      <c r="D36" s="111"/>
      <c r="E36" s="111"/>
      <c r="F36" s="111"/>
      <c r="G36" s="109" t="str">
        <f t="shared" si="0"/>
        <v>-</v>
      </c>
      <c r="H36" s="111"/>
      <c r="I36" s="109" t="str">
        <f t="shared" si="1"/>
        <v>-</v>
      </c>
      <c r="J36" s="111"/>
      <c r="K36" s="111"/>
      <c r="L36" s="109" t="str">
        <f t="shared" si="2"/>
        <v>-</v>
      </c>
      <c r="M36" s="109" t="str">
        <f t="shared" si="3"/>
        <v>-</v>
      </c>
    </row>
    <row r="37" spans="1:13" ht="32.1" customHeight="1">
      <c r="A37" s="110"/>
      <c r="B37" s="110"/>
      <c r="C37" s="112"/>
      <c r="D37" s="111"/>
      <c r="E37" s="111"/>
      <c r="F37" s="111"/>
      <c r="G37" s="109" t="str">
        <f t="shared" si="0"/>
        <v>-</v>
      </c>
      <c r="H37" s="111"/>
      <c r="I37" s="109" t="str">
        <f t="shared" si="1"/>
        <v>-</v>
      </c>
      <c r="J37" s="111"/>
      <c r="K37" s="111"/>
      <c r="L37" s="109" t="str">
        <f t="shared" si="2"/>
        <v>-</v>
      </c>
      <c r="M37" s="109" t="str">
        <f t="shared" si="3"/>
        <v>-</v>
      </c>
    </row>
    <row r="38" spans="1:13" ht="32.1" customHeight="1">
      <c r="A38" s="110"/>
      <c r="B38" s="110"/>
      <c r="C38" s="112"/>
      <c r="D38" s="111"/>
      <c r="E38" s="111"/>
      <c r="F38" s="111"/>
      <c r="G38" s="109" t="str">
        <f t="shared" si="0"/>
        <v>-</v>
      </c>
      <c r="H38" s="111"/>
      <c r="I38" s="109" t="str">
        <f t="shared" si="1"/>
        <v>-</v>
      </c>
      <c r="J38" s="111"/>
      <c r="K38" s="111"/>
      <c r="L38" s="109" t="str">
        <f t="shared" si="2"/>
        <v>-</v>
      </c>
      <c r="M38" s="109" t="str">
        <f t="shared" si="3"/>
        <v>-</v>
      </c>
    </row>
    <row r="39" spans="1:13" ht="32.1" customHeight="1">
      <c r="A39" s="110"/>
      <c r="B39" s="110"/>
      <c r="C39" s="112"/>
      <c r="D39" s="111"/>
      <c r="E39" s="111"/>
      <c r="F39" s="111"/>
      <c r="G39" s="109" t="str">
        <f t="shared" si="0"/>
        <v>-</v>
      </c>
      <c r="H39" s="111"/>
      <c r="I39" s="109" t="str">
        <f t="shared" si="1"/>
        <v>-</v>
      </c>
      <c r="J39" s="111"/>
      <c r="K39" s="111"/>
      <c r="L39" s="109" t="str">
        <f t="shared" si="2"/>
        <v>-</v>
      </c>
      <c r="M39" s="109" t="str">
        <f t="shared" si="3"/>
        <v>-</v>
      </c>
    </row>
    <row r="40" spans="1:13" ht="32.1" customHeight="1">
      <c r="A40" s="110"/>
      <c r="B40" s="110"/>
      <c r="C40" s="112"/>
      <c r="D40" s="111"/>
      <c r="E40" s="111"/>
      <c r="F40" s="111"/>
      <c r="G40" s="109" t="str">
        <f t="shared" si="0"/>
        <v>-</v>
      </c>
      <c r="H40" s="111"/>
      <c r="I40" s="109" t="str">
        <f t="shared" si="1"/>
        <v>-</v>
      </c>
      <c r="J40" s="111"/>
      <c r="K40" s="111"/>
      <c r="L40" s="109" t="str">
        <f t="shared" si="2"/>
        <v>-</v>
      </c>
      <c r="M40" s="109" t="str">
        <f t="shared" si="3"/>
        <v>-</v>
      </c>
    </row>
    <row r="41" spans="1:13" ht="32.1" customHeight="1">
      <c r="A41" s="110"/>
      <c r="B41" s="110"/>
      <c r="C41" s="112"/>
      <c r="D41" s="111"/>
      <c r="E41" s="111"/>
      <c r="F41" s="111"/>
      <c r="G41" s="109" t="str">
        <f t="shared" si="0"/>
        <v>-</v>
      </c>
      <c r="H41" s="111"/>
      <c r="I41" s="109" t="str">
        <f t="shared" si="1"/>
        <v>-</v>
      </c>
      <c r="J41" s="111"/>
      <c r="K41" s="111"/>
      <c r="L41" s="109" t="str">
        <f t="shared" si="2"/>
        <v>-</v>
      </c>
      <c r="M41" s="109" t="str">
        <f t="shared" si="3"/>
        <v>-</v>
      </c>
    </row>
    <row r="42" spans="1:13" ht="32.1" customHeight="1">
      <c r="A42" s="110"/>
      <c r="B42" s="110"/>
      <c r="C42" s="112"/>
      <c r="D42" s="111"/>
      <c r="E42" s="111"/>
      <c r="F42" s="111"/>
      <c r="G42" s="109" t="str">
        <f t="shared" si="0"/>
        <v>-</v>
      </c>
      <c r="H42" s="111"/>
      <c r="I42" s="109" t="str">
        <f t="shared" si="1"/>
        <v>-</v>
      </c>
      <c r="J42" s="111"/>
      <c r="K42" s="111"/>
      <c r="L42" s="109" t="str">
        <f t="shared" si="2"/>
        <v>-</v>
      </c>
      <c r="M42" s="109" t="str">
        <f t="shared" si="3"/>
        <v>-</v>
      </c>
    </row>
    <row r="43" spans="1:13" ht="32.1" customHeight="1">
      <c r="A43" s="110"/>
      <c r="B43" s="110"/>
      <c r="C43" s="112"/>
      <c r="D43" s="111"/>
      <c r="E43" s="111"/>
      <c r="F43" s="111"/>
      <c r="G43" s="109" t="str">
        <f t="shared" si="0"/>
        <v>-</v>
      </c>
      <c r="H43" s="111"/>
      <c r="I43" s="109" t="str">
        <f t="shared" si="1"/>
        <v>-</v>
      </c>
      <c r="J43" s="111"/>
      <c r="K43" s="111"/>
      <c r="L43" s="109" t="str">
        <f t="shared" si="2"/>
        <v>-</v>
      </c>
      <c r="M43" s="109" t="str">
        <f t="shared" si="3"/>
        <v>-</v>
      </c>
    </row>
    <row r="44" spans="1:13" ht="32.1" customHeight="1">
      <c r="A44" s="110"/>
      <c r="B44" s="110"/>
      <c r="C44" s="112"/>
      <c r="D44" s="111"/>
      <c r="E44" s="111"/>
      <c r="F44" s="111"/>
      <c r="G44" s="109" t="str">
        <f t="shared" si="0"/>
        <v>-</v>
      </c>
      <c r="H44" s="111"/>
      <c r="I44" s="109" t="str">
        <f t="shared" si="1"/>
        <v>-</v>
      </c>
      <c r="J44" s="111"/>
      <c r="K44" s="111"/>
      <c r="L44" s="109" t="str">
        <f t="shared" si="2"/>
        <v>-</v>
      </c>
      <c r="M44" s="109" t="str">
        <f t="shared" si="3"/>
        <v>-</v>
      </c>
    </row>
    <row r="45" spans="1:13" ht="32.1" customHeight="1">
      <c r="A45" s="110"/>
      <c r="B45" s="110"/>
      <c r="C45" s="112"/>
      <c r="D45" s="111"/>
      <c r="E45" s="111"/>
      <c r="F45" s="111"/>
      <c r="G45" s="109" t="str">
        <f t="shared" si="0"/>
        <v>-</v>
      </c>
      <c r="H45" s="111"/>
      <c r="I45" s="109" t="str">
        <f t="shared" si="1"/>
        <v>-</v>
      </c>
      <c r="J45" s="111"/>
      <c r="K45" s="111"/>
      <c r="L45" s="109" t="str">
        <f t="shared" si="2"/>
        <v>-</v>
      </c>
      <c r="M45" s="109" t="str">
        <f t="shared" si="3"/>
        <v>-</v>
      </c>
    </row>
    <row r="46" spans="1:13" ht="32.1" customHeight="1">
      <c r="A46" s="110"/>
      <c r="B46" s="110"/>
      <c r="C46" s="112"/>
      <c r="D46" s="111"/>
      <c r="E46" s="111"/>
      <c r="F46" s="111"/>
      <c r="G46" s="109" t="str">
        <f t="shared" si="0"/>
        <v>-</v>
      </c>
      <c r="H46" s="111"/>
      <c r="I46" s="109" t="str">
        <f t="shared" si="1"/>
        <v>-</v>
      </c>
      <c r="J46" s="111"/>
      <c r="K46" s="111"/>
      <c r="L46" s="109" t="str">
        <f t="shared" si="2"/>
        <v>-</v>
      </c>
      <c r="M46" s="109" t="str">
        <f t="shared" si="3"/>
        <v>-</v>
      </c>
    </row>
    <row r="47" spans="1:13" ht="32.1" customHeight="1">
      <c r="A47" s="110"/>
      <c r="B47" s="110"/>
      <c r="C47" s="112"/>
      <c r="D47" s="111"/>
      <c r="E47" s="111"/>
      <c r="F47" s="111"/>
      <c r="G47" s="109" t="str">
        <f t="shared" si="0"/>
        <v>-</v>
      </c>
      <c r="H47" s="111"/>
      <c r="I47" s="109" t="str">
        <f t="shared" si="1"/>
        <v>-</v>
      </c>
      <c r="J47" s="111"/>
      <c r="K47" s="111"/>
      <c r="L47" s="109" t="str">
        <f t="shared" si="2"/>
        <v>-</v>
      </c>
      <c r="M47" s="109" t="str">
        <f t="shared" si="3"/>
        <v>-</v>
      </c>
    </row>
    <row r="48" spans="1:13" ht="32.1" customHeight="1">
      <c r="A48" s="110"/>
      <c r="B48" s="110"/>
      <c r="C48" s="112"/>
      <c r="D48" s="111"/>
      <c r="E48" s="111"/>
      <c r="F48" s="111"/>
      <c r="G48" s="109" t="str">
        <f t="shared" si="0"/>
        <v>-</v>
      </c>
      <c r="H48" s="111"/>
      <c r="I48" s="109" t="str">
        <f t="shared" si="1"/>
        <v>-</v>
      </c>
      <c r="J48" s="111"/>
      <c r="K48" s="111"/>
      <c r="L48" s="109" t="str">
        <f t="shared" si="2"/>
        <v>-</v>
      </c>
      <c r="M48" s="109" t="str">
        <f t="shared" si="3"/>
        <v>-</v>
      </c>
    </row>
    <row r="49" spans="1:13" ht="32.1" customHeight="1">
      <c r="A49" s="110"/>
      <c r="B49" s="110"/>
      <c r="C49" s="112"/>
      <c r="D49" s="111"/>
      <c r="E49" s="111"/>
      <c r="F49" s="111"/>
      <c r="G49" s="109" t="str">
        <f t="shared" si="0"/>
        <v>-</v>
      </c>
      <c r="H49" s="111"/>
      <c r="I49" s="109" t="str">
        <f t="shared" si="1"/>
        <v>-</v>
      </c>
      <c r="J49" s="111"/>
      <c r="K49" s="111"/>
      <c r="L49" s="109" t="str">
        <f t="shared" si="2"/>
        <v>-</v>
      </c>
      <c r="M49" s="109" t="str">
        <f t="shared" si="3"/>
        <v>-</v>
      </c>
    </row>
    <row r="50" spans="1:13" ht="32.1" customHeight="1">
      <c r="A50" s="110"/>
      <c r="B50" s="110"/>
      <c r="C50" s="112"/>
      <c r="D50" s="111"/>
      <c r="E50" s="111"/>
      <c r="F50" s="111"/>
      <c r="G50" s="109" t="str">
        <f t="shared" si="0"/>
        <v>-</v>
      </c>
      <c r="H50" s="111"/>
      <c r="I50" s="109" t="str">
        <f t="shared" si="1"/>
        <v>-</v>
      </c>
      <c r="J50" s="111"/>
      <c r="K50" s="111"/>
      <c r="L50" s="109" t="str">
        <f t="shared" si="2"/>
        <v>-</v>
      </c>
      <c r="M50" s="109" t="str">
        <f t="shared" si="3"/>
        <v>-</v>
      </c>
    </row>
    <row r="51" spans="1:13" ht="32.1" customHeight="1">
      <c r="A51" s="110"/>
      <c r="B51" s="110"/>
      <c r="C51" s="112"/>
      <c r="D51" s="111"/>
      <c r="E51" s="111"/>
      <c r="F51" s="111"/>
      <c r="G51" s="109" t="str">
        <f t="shared" si="0"/>
        <v>-</v>
      </c>
      <c r="H51" s="111"/>
      <c r="I51" s="109" t="str">
        <f t="shared" si="1"/>
        <v>-</v>
      </c>
      <c r="J51" s="111"/>
      <c r="K51" s="111"/>
      <c r="L51" s="109" t="str">
        <f t="shared" si="2"/>
        <v>-</v>
      </c>
      <c r="M51" s="109" t="str">
        <f t="shared" si="3"/>
        <v>-</v>
      </c>
    </row>
    <row r="52" spans="1:13" ht="32.1" customHeight="1">
      <c r="A52" s="110"/>
      <c r="B52" s="110"/>
      <c r="C52" s="112"/>
      <c r="D52" s="111"/>
      <c r="E52" s="111"/>
      <c r="F52" s="111"/>
      <c r="G52" s="109" t="str">
        <f t="shared" si="0"/>
        <v>-</v>
      </c>
      <c r="H52" s="111"/>
      <c r="I52" s="109" t="str">
        <f t="shared" si="1"/>
        <v>-</v>
      </c>
      <c r="J52" s="111"/>
      <c r="K52" s="111"/>
      <c r="L52" s="109" t="str">
        <f t="shared" si="2"/>
        <v>-</v>
      </c>
      <c r="M52" s="109" t="str">
        <f t="shared" si="3"/>
        <v>-</v>
      </c>
    </row>
    <row r="53" spans="1:13" ht="32.1" customHeight="1">
      <c r="A53" s="110"/>
      <c r="B53" s="110"/>
      <c r="C53" s="112"/>
      <c r="D53" s="111"/>
      <c r="E53" s="111"/>
      <c r="F53" s="111"/>
      <c r="G53" s="109" t="str">
        <f t="shared" si="0"/>
        <v>-</v>
      </c>
      <c r="H53" s="111"/>
      <c r="I53" s="109" t="str">
        <f t="shared" si="1"/>
        <v>-</v>
      </c>
      <c r="J53" s="111"/>
      <c r="K53" s="111"/>
      <c r="L53" s="109" t="str">
        <f t="shared" si="2"/>
        <v>-</v>
      </c>
      <c r="M53" s="109" t="str">
        <f t="shared" si="3"/>
        <v>-</v>
      </c>
    </row>
    <row r="54" spans="1:13" ht="32.1" customHeight="1">
      <c r="A54" s="110"/>
      <c r="B54" s="110"/>
      <c r="C54" s="112"/>
      <c r="D54" s="111"/>
      <c r="E54" s="111"/>
      <c r="F54" s="111"/>
      <c r="G54" s="109" t="str">
        <f t="shared" si="0"/>
        <v>-</v>
      </c>
      <c r="H54" s="111"/>
      <c r="I54" s="109" t="str">
        <f t="shared" si="1"/>
        <v>-</v>
      </c>
      <c r="J54" s="111"/>
      <c r="K54" s="111"/>
      <c r="L54" s="109" t="str">
        <f t="shared" si="2"/>
        <v>-</v>
      </c>
      <c r="M54" s="109" t="str">
        <f t="shared" si="3"/>
        <v>-</v>
      </c>
    </row>
    <row r="55" spans="1:13" ht="32.1" customHeight="1">
      <c r="A55" s="110"/>
      <c r="B55" s="110"/>
      <c r="C55" s="112"/>
      <c r="D55" s="111"/>
      <c r="E55" s="111"/>
      <c r="F55" s="111"/>
      <c r="G55" s="109" t="str">
        <f t="shared" si="0"/>
        <v>-</v>
      </c>
      <c r="H55" s="111"/>
      <c r="I55" s="109" t="str">
        <f t="shared" si="1"/>
        <v>-</v>
      </c>
      <c r="J55" s="111"/>
      <c r="K55" s="111"/>
      <c r="L55" s="109" t="str">
        <f t="shared" si="2"/>
        <v>-</v>
      </c>
      <c r="M55" s="109" t="str">
        <f t="shared" si="3"/>
        <v>-</v>
      </c>
    </row>
    <row r="56" spans="1:13" ht="32.1" customHeight="1">
      <c r="A56" s="110"/>
      <c r="B56" s="110"/>
      <c r="C56" s="112"/>
      <c r="D56" s="111"/>
      <c r="E56" s="111"/>
      <c r="F56" s="111"/>
      <c r="G56" s="109" t="str">
        <f t="shared" si="0"/>
        <v>-</v>
      </c>
      <c r="H56" s="111"/>
      <c r="I56" s="109" t="str">
        <f t="shared" si="1"/>
        <v>-</v>
      </c>
      <c r="J56" s="111"/>
      <c r="K56" s="111"/>
      <c r="L56" s="109" t="str">
        <f t="shared" si="2"/>
        <v>-</v>
      </c>
      <c r="M56" s="109" t="str">
        <f t="shared" si="3"/>
        <v>-</v>
      </c>
    </row>
    <row r="57" spans="1:13" ht="32.1" customHeight="1">
      <c r="A57" s="110"/>
      <c r="B57" s="110"/>
      <c r="C57" s="112"/>
      <c r="D57" s="111"/>
      <c r="E57" s="111"/>
      <c r="F57" s="111"/>
      <c r="G57" s="109" t="str">
        <f t="shared" si="0"/>
        <v>-</v>
      </c>
      <c r="H57" s="111"/>
      <c r="I57" s="109" t="str">
        <f t="shared" si="1"/>
        <v>-</v>
      </c>
      <c r="J57" s="111"/>
      <c r="K57" s="111"/>
      <c r="L57" s="109" t="str">
        <f t="shared" si="2"/>
        <v>-</v>
      </c>
      <c r="M57" s="109" t="str">
        <f t="shared" si="3"/>
        <v>-</v>
      </c>
    </row>
    <row r="58" spans="1:13" ht="32.1" customHeight="1">
      <c r="A58" s="110"/>
      <c r="B58" s="110"/>
      <c r="C58" s="112"/>
      <c r="D58" s="111"/>
      <c r="E58" s="111"/>
      <c r="F58" s="111"/>
      <c r="G58" s="109" t="str">
        <f t="shared" si="0"/>
        <v>-</v>
      </c>
      <c r="H58" s="111"/>
      <c r="I58" s="109" t="str">
        <f t="shared" si="1"/>
        <v>-</v>
      </c>
      <c r="J58" s="111"/>
      <c r="K58" s="111"/>
      <c r="L58" s="109" t="str">
        <f t="shared" si="2"/>
        <v>-</v>
      </c>
      <c r="M58" s="109" t="str">
        <f t="shared" si="3"/>
        <v>-</v>
      </c>
    </row>
    <row r="59" spans="1:13" ht="32.1" customHeight="1">
      <c r="A59" s="110"/>
      <c r="B59" s="110"/>
      <c r="C59" s="112"/>
      <c r="D59" s="111"/>
      <c r="E59" s="111"/>
      <c r="F59" s="111"/>
      <c r="G59" s="109" t="str">
        <f t="shared" si="0"/>
        <v>-</v>
      </c>
      <c r="H59" s="111"/>
      <c r="I59" s="109" t="str">
        <f t="shared" si="1"/>
        <v>-</v>
      </c>
      <c r="J59" s="111"/>
      <c r="K59" s="111"/>
      <c r="L59" s="109" t="str">
        <f t="shared" si="2"/>
        <v>-</v>
      </c>
      <c r="M59" s="109" t="str">
        <f t="shared" si="3"/>
        <v>-</v>
      </c>
    </row>
    <row r="60" spans="1:13" ht="32.1" customHeight="1">
      <c r="A60" s="110"/>
      <c r="B60" s="110"/>
      <c r="C60" s="112"/>
      <c r="D60" s="111"/>
      <c r="E60" s="111"/>
      <c r="F60" s="111"/>
      <c r="G60" s="109" t="str">
        <f t="shared" si="0"/>
        <v>-</v>
      </c>
      <c r="H60" s="111"/>
      <c r="I60" s="109" t="str">
        <f t="shared" si="1"/>
        <v>-</v>
      </c>
      <c r="J60" s="111"/>
      <c r="K60" s="111"/>
      <c r="L60" s="109" t="str">
        <f t="shared" si="2"/>
        <v>-</v>
      </c>
      <c r="M60" s="109" t="str">
        <f t="shared" si="3"/>
        <v>-</v>
      </c>
    </row>
    <row r="61" spans="1:13" ht="32.1" customHeight="1">
      <c r="A61" s="110"/>
      <c r="B61" s="110"/>
      <c r="C61" s="112"/>
      <c r="D61" s="111"/>
      <c r="E61" s="111"/>
      <c r="F61" s="111"/>
      <c r="G61" s="109" t="str">
        <f t="shared" si="0"/>
        <v>-</v>
      </c>
      <c r="H61" s="111"/>
      <c r="I61" s="109" t="str">
        <f t="shared" si="1"/>
        <v>-</v>
      </c>
      <c r="J61" s="111"/>
      <c r="K61" s="111"/>
      <c r="L61" s="109" t="str">
        <f t="shared" si="2"/>
        <v>-</v>
      </c>
      <c r="M61" s="109" t="str">
        <f t="shared" si="3"/>
        <v>-</v>
      </c>
    </row>
    <row r="62" spans="1:13" ht="32.1" customHeight="1">
      <c r="A62" s="110"/>
      <c r="B62" s="110"/>
      <c r="C62" s="112"/>
      <c r="D62" s="111"/>
      <c r="E62" s="111"/>
      <c r="F62" s="111"/>
      <c r="G62" s="109" t="str">
        <f t="shared" si="0"/>
        <v>-</v>
      </c>
      <c r="H62" s="111"/>
      <c r="I62" s="109" t="str">
        <f t="shared" si="1"/>
        <v>-</v>
      </c>
      <c r="J62" s="111"/>
      <c r="K62" s="111"/>
      <c r="L62" s="109" t="str">
        <f t="shared" si="2"/>
        <v>-</v>
      </c>
      <c r="M62" s="109" t="str">
        <f t="shared" si="3"/>
        <v>-</v>
      </c>
    </row>
    <row r="63" spans="1:13" ht="32.1" customHeight="1">
      <c r="A63" s="110"/>
      <c r="B63" s="110"/>
      <c r="C63" s="112"/>
      <c r="D63" s="111"/>
      <c r="E63" s="111"/>
      <c r="F63" s="111"/>
      <c r="G63" s="109" t="str">
        <f t="shared" si="0"/>
        <v>-</v>
      </c>
      <c r="H63" s="111"/>
      <c r="I63" s="109" t="str">
        <f t="shared" si="1"/>
        <v>-</v>
      </c>
      <c r="J63" s="111"/>
      <c r="K63" s="111"/>
      <c r="L63" s="109" t="str">
        <f t="shared" si="2"/>
        <v>-</v>
      </c>
      <c r="M63" s="109" t="str">
        <f t="shared" si="3"/>
        <v>-</v>
      </c>
    </row>
    <row r="64" spans="1:13" ht="32.1" customHeight="1">
      <c r="A64" s="110"/>
      <c r="B64" s="110"/>
      <c r="C64" s="112"/>
      <c r="D64" s="111"/>
      <c r="E64" s="111"/>
      <c r="F64" s="111"/>
      <c r="G64" s="109" t="str">
        <f t="shared" si="0"/>
        <v>-</v>
      </c>
      <c r="H64" s="111"/>
      <c r="I64" s="109" t="str">
        <f t="shared" si="1"/>
        <v>-</v>
      </c>
      <c r="J64" s="111"/>
      <c r="K64" s="111"/>
      <c r="L64" s="109" t="str">
        <f t="shared" si="2"/>
        <v>-</v>
      </c>
      <c r="M64" s="109" t="str">
        <f t="shared" si="3"/>
        <v>-</v>
      </c>
    </row>
    <row r="65" spans="1:13" ht="32.1" customHeight="1">
      <c r="A65" s="110"/>
      <c r="B65" s="110"/>
      <c r="C65" s="112"/>
      <c r="D65" s="111"/>
      <c r="E65" s="111"/>
      <c r="F65" s="111"/>
      <c r="G65" s="109" t="str">
        <f t="shared" si="0"/>
        <v>-</v>
      </c>
      <c r="H65" s="111"/>
      <c r="I65" s="109" t="str">
        <f t="shared" si="1"/>
        <v>-</v>
      </c>
      <c r="J65" s="111"/>
      <c r="K65" s="111"/>
      <c r="L65" s="109" t="str">
        <f t="shared" si="2"/>
        <v>-</v>
      </c>
      <c r="M65" s="109" t="str">
        <f t="shared" si="3"/>
        <v>-</v>
      </c>
    </row>
    <row r="66" spans="1:13" ht="32.1" customHeight="1">
      <c r="A66" s="110"/>
      <c r="B66" s="110"/>
      <c r="C66" s="112"/>
      <c r="D66" s="111"/>
      <c r="E66" s="111"/>
      <c r="F66" s="111"/>
      <c r="G66" s="109" t="str">
        <f t="shared" si="0"/>
        <v>-</v>
      </c>
      <c r="H66" s="111"/>
      <c r="I66" s="109" t="str">
        <f t="shared" si="1"/>
        <v>-</v>
      </c>
      <c r="J66" s="111"/>
      <c r="K66" s="111"/>
      <c r="L66" s="109" t="str">
        <f t="shared" si="2"/>
        <v>-</v>
      </c>
      <c r="M66" s="109" t="str">
        <f t="shared" si="3"/>
        <v>-</v>
      </c>
    </row>
    <row r="67" spans="1:13" ht="32.1" customHeight="1">
      <c r="A67" s="110"/>
      <c r="B67" s="110"/>
      <c r="C67" s="112"/>
      <c r="D67" s="111"/>
      <c r="E67" s="111"/>
      <c r="F67" s="111"/>
      <c r="G67" s="109" t="str">
        <f t="shared" si="0"/>
        <v>-</v>
      </c>
      <c r="H67" s="111"/>
      <c r="I67" s="109" t="str">
        <f t="shared" si="1"/>
        <v>-</v>
      </c>
      <c r="J67" s="111"/>
      <c r="K67" s="111"/>
      <c r="L67" s="109" t="str">
        <f t="shared" si="2"/>
        <v>-</v>
      </c>
      <c r="M67" s="109" t="str">
        <f t="shared" si="3"/>
        <v>-</v>
      </c>
    </row>
    <row r="68" spans="1:13" ht="32.1" customHeight="1">
      <c r="A68" s="110"/>
      <c r="B68" s="110"/>
      <c r="C68" s="112"/>
      <c r="D68" s="111"/>
      <c r="E68" s="111"/>
      <c r="F68" s="111"/>
      <c r="G68" s="109" t="str">
        <f t="shared" si="0"/>
        <v>-</v>
      </c>
      <c r="H68" s="111"/>
      <c r="I68" s="109" t="str">
        <f t="shared" si="1"/>
        <v>-</v>
      </c>
      <c r="J68" s="111"/>
      <c r="K68" s="111"/>
      <c r="L68" s="109" t="str">
        <f t="shared" si="2"/>
        <v>-</v>
      </c>
      <c r="M68" s="109" t="str">
        <f t="shared" si="3"/>
        <v>-</v>
      </c>
    </row>
    <row r="69" spans="1:13" ht="32.1" customHeight="1">
      <c r="A69" s="110"/>
      <c r="B69" s="110"/>
      <c r="C69" s="112"/>
      <c r="D69" s="111"/>
      <c r="E69" s="111"/>
      <c r="F69" s="111"/>
      <c r="G69" s="109" t="str">
        <f t="shared" si="0"/>
        <v>-</v>
      </c>
      <c r="H69" s="111"/>
      <c r="I69" s="109" t="str">
        <f t="shared" si="1"/>
        <v>-</v>
      </c>
      <c r="J69" s="111"/>
      <c r="K69" s="111"/>
      <c r="L69" s="109" t="str">
        <f t="shared" si="2"/>
        <v>-</v>
      </c>
      <c r="M69" s="109" t="str">
        <f t="shared" si="3"/>
        <v>-</v>
      </c>
    </row>
    <row r="70" spans="1:13" ht="32.1" customHeight="1">
      <c r="A70" s="110"/>
      <c r="B70" s="110"/>
      <c r="C70" s="112"/>
      <c r="D70" s="111"/>
      <c r="E70" s="111"/>
      <c r="F70" s="111"/>
      <c r="G70" s="109" t="str">
        <f t="shared" si="0"/>
        <v>-</v>
      </c>
      <c r="H70" s="111"/>
      <c r="I70" s="109" t="str">
        <f t="shared" si="1"/>
        <v>-</v>
      </c>
      <c r="J70" s="111"/>
      <c r="K70" s="111"/>
      <c r="L70" s="109" t="str">
        <f t="shared" si="2"/>
        <v>-</v>
      </c>
      <c r="M70" s="109" t="str">
        <f t="shared" si="3"/>
        <v>-</v>
      </c>
    </row>
    <row r="71" spans="1:13" ht="32.1" customHeight="1">
      <c r="A71" s="110"/>
      <c r="B71" s="110"/>
      <c r="C71" s="112"/>
      <c r="D71" s="111"/>
      <c r="E71" s="111"/>
      <c r="F71" s="111"/>
      <c r="G71" s="109" t="str">
        <f t="shared" si="0"/>
        <v>-</v>
      </c>
      <c r="H71" s="111"/>
      <c r="I71" s="109" t="str">
        <f t="shared" si="1"/>
        <v>-</v>
      </c>
      <c r="J71" s="111"/>
      <c r="K71" s="111"/>
      <c r="L71" s="109" t="str">
        <f t="shared" si="2"/>
        <v>-</v>
      </c>
      <c r="M71" s="109" t="str">
        <f t="shared" si="3"/>
        <v>-</v>
      </c>
    </row>
    <row r="72" spans="1:13" ht="32.1" customHeight="1">
      <c r="A72" s="110"/>
      <c r="B72" s="110"/>
      <c r="C72" s="112"/>
      <c r="D72" s="111"/>
      <c r="E72" s="111"/>
      <c r="F72" s="111"/>
      <c r="G72" s="109" t="str">
        <f t="shared" si="0"/>
        <v>-</v>
      </c>
      <c r="H72" s="111"/>
      <c r="I72" s="109" t="str">
        <f t="shared" si="1"/>
        <v>-</v>
      </c>
      <c r="J72" s="111"/>
      <c r="K72" s="111"/>
      <c r="L72" s="109" t="str">
        <f t="shared" si="2"/>
        <v>-</v>
      </c>
      <c r="M72" s="109" t="str">
        <f t="shared" si="3"/>
        <v>-</v>
      </c>
    </row>
    <row r="73" spans="1:13" ht="32.1" customHeight="1">
      <c r="A73" s="110"/>
      <c r="B73" s="110"/>
      <c r="C73" s="112"/>
      <c r="D73" s="111"/>
      <c r="E73" s="111"/>
      <c r="F73" s="111"/>
      <c r="G73" s="109" t="str">
        <f t="shared" si="0"/>
        <v>-</v>
      </c>
      <c r="H73" s="111"/>
      <c r="I73" s="109" t="str">
        <f t="shared" si="1"/>
        <v>-</v>
      </c>
      <c r="J73" s="111"/>
      <c r="K73" s="111"/>
      <c r="L73" s="109" t="str">
        <f t="shared" si="2"/>
        <v>-</v>
      </c>
      <c r="M73" s="109" t="str">
        <f t="shared" si="3"/>
        <v>-</v>
      </c>
    </row>
    <row r="74" spans="1:13" ht="32.1" customHeight="1">
      <c r="A74" s="110"/>
      <c r="B74" s="110"/>
      <c r="C74" s="112"/>
      <c r="D74" s="111"/>
      <c r="E74" s="111"/>
      <c r="F74" s="111"/>
      <c r="G74" s="109" t="str">
        <f t="shared" si="0"/>
        <v>-</v>
      </c>
      <c r="H74" s="111"/>
      <c r="I74" s="109" t="str">
        <f t="shared" si="1"/>
        <v>-</v>
      </c>
      <c r="J74" s="111"/>
      <c r="K74" s="111"/>
      <c r="L74" s="109" t="str">
        <f t="shared" si="2"/>
        <v>-</v>
      </c>
      <c r="M74" s="109" t="str">
        <f t="shared" si="3"/>
        <v>-</v>
      </c>
    </row>
    <row r="75" spans="1:13" ht="32.1" customHeight="1">
      <c r="A75" s="110"/>
      <c r="B75" s="110"/>
      <c r="C75" s="112"/>
      <c r="D75" s="111"/>
      <c r="E75" s="111"/>
      <c r="F75" s="111"/>
      <c r="G75" s="109" t="str">
        <f t="shared" si="0"/>
        <v>-</v>
      </c>
      <c r="H75" s="111"/>
      <c r="I75" s="109" t="str">
        <f t="shared" si="1"/>
        <v>-</v>
      </c>
      <c r="J75" s="111"/>
      <c r="K75" s="111"/>
      <c r="L75" s="109" t="str">
        <f t="shared" si="2"/>
        <v>-</v>
      </c>
      <c r="M75" s="109" t="str">
        <f t="shared" si="3"/>
        <v>-</v>
      </c>
    </row>
    <row r="76" spans="1:13" ht="32.1" customHeight="1">
      <c r="A76" s="110"/>
      <c r="B76" s="110"/>
      <c r="C76" s="112"/>
      <c r="D76" s="111"/>
      <c r="E76" s="111"/>
      <c r="F76" s="111"/>
      <c r="G76" s="109" t="str">
        <f t="shared" si="0"/>
        <v>-</v>
      </c>
      <c r="H76" s="111"/>
      <c r="I76" s="109" t="str">
        <f t="shared" si="1"/>
        <v>-</v>
      </c>
      <c r="J76" s="111"/>
      <c r="K76" s="111"/>
      <c r="L76" s="109" t="str">
        <f t="shared" si="2"/>
        <v>-</v>
      </c>
      <c r="M76" s="109" t="str">
        <f t="shared" si="3"/>
        <v>-</v>
      </c>
    </row>
    <row r="77" spans="1:13" ht="32.1" customHeight="1">
      <c r="A77" s="110"/>
      <c r="B77" s="110"/>
      <c r="C77" s="112"/>
      <c r="D77" s="111"/>
      <c r="E77" s="111"/>
      <c r="F77" s="111"/>
      <c r="G77" s="109" t="str">
        <f t="shared" si="0"/>
        <v>-</v>
      </c>
      <c r="H77" s="111"/>
      <c r="I77" s="109" t="str">
        <f t="shared" si="1"/>
        <v>-</v>
      </c>
      <c r="J77" s="111"/>
      <c r="K77" s="111"/>
      <c r="L77" s="109" t="str">
        <f t="shared" si="2"/>
        <v>-</v>
      </c>
      <c r="M77" s="109" t="str">
        <f t="shared" si="3"/>
        <v>-</v>
      </c>
    </row>
    <row r="78" spans="1:13" ht="32.1" customHeight="1">
      <c r="A78" s="110"/>
      <c r="B78" s="110"/>
      <c r="C78" s="112"/>
      <c r="D78" s="111"/>
      <c r="E78" s="111"/>
      <c r="F78" s="111"/>
      <c r="G78" s="109" t="str">
        <f t="shared" si="0"/>
        <v>-</v>
      </c>
      <c r="H78" s="111"/>
      <c r="I78" s="109" t="str">
        <f t="shared" si="1"/>
        <v>-</v>
      </c>
      <c r="J78" s="111"/>
      <c r="K78" s="111"/>
      <c r="L78" s="109" t="str">
        <f t="shared" si="2"/>
        <v>-</v>
      </c>
      <c r="M78" s="109" t="str">
        <f t="shared" si="3"/>
        <v>-</v>
      </c>
    </row>
    <row r="79" spans="1:13" ht="32.1" customHeight="1">
      <c r="A79" s="110"/>
      <c r="B79" s="110"/>
      <c r="C79" s="112"/>
      <c r="D79" s="111"/>
      <c r="E79" s="111"/>
      <c r="F79" s="111"/>
      <c r="G79" s="109" t="str">
        <f t="shared" si="0"/>
        <v>-</v>
      </c>
      <c r="H79" s="111"/>
      <c r="I79" s="109" t="str">
        <f t="shared" si="1"/>
        <v>-</v>
      </c>
      <c r="J79" s="111"/>
      <c r="K79" s="111"/>
      <c r="L79" s="109" t="str">
        <f t="shared" si="2"/>
        <v>-</v>
      </c>
      <c r="M79" s="109" t="str">
        <f t="shared" si="3"/>
        <v>-</v>
      </c>
    </row>
    <row r="80" spans="1:13" ht="32.1" customHeight="1">
      <c r="A80" s="110"/>
      <c r="B80" s="110"/>
      <c r="C80" s="112"/>
      <c r="D80" s="111"/>
      <c r="E80" s="111"/>
      <c r="F80" s="111"/>
      <c r="G80" s="109" t="str">
        <f t="shared" si="0"/>
        <v>-</v>
      </c>
      <c r="H80" s="111"/>
      <c r="I80" s="109" t="str">
        <f t="shared" si="1"/>
        <v>-</v>
      </c>
      <c r="J80" s="111"/>
      <c r="K80" s="111"/>
      <c r="L80" s="109" t="str">
        <f t="shared" si="2"/>
        <v>-</v>
      </c>
      <c r="M80" s="109" t="str">
        <f t="shared" si="3"/>
        <v>-</v>
      </c>
    </row>
    <row r="81" spans="1:13" ht="32.1" customHeight="1">
      <c r="A81" s="110"/>
      <c r="B81" s="110"/>
      <c r="C81" s="112"/>
      <c r="D81" s="111"/>
      <c r="E81" s="111"/>
      <c r="F81" s="111"/>
      <c r="G81" s="109" t="str">
        <f t="shared" si="0"/>
        <v>-</v>
      </c>
      <c r="H81" s="111"/>
      <c r="I81" s="109" t="str">
        <f t="shared" si="1"/>
        <v>-</v>
      </c>
      <c r="J81" s="111"/>
      <c r="K81" s="111"/>
      <c r="L81" s="109" t="str">
        <f t="shared" si="2"/>
        <v>-</v>
      </c>
      <c r="M81" s="109" t="str">
        <f t="shared" si="3"/>
        <v>-</v>
      </c>
    </row>
    <row r="82" spans="1:13" ht="32.1" customHeight="1">
      <c r="A82" s="110"/>
      <c r="B82" s="110"/>
      <c r="C82" s="112"/>
      <c r="D82" s="111"/>
      <c r="E82" s="111"/>
      <c r="F82" s="111"/>
      <c r="G82" s="109" t="str">
        <f t="shared" si="0"/>
        <v>-</v>
      </c>
      <c r="H82" s="111"/>
      <c r="I82" s="109" t="str">
        <f t="shared" si="1"/>
        <v>-</v>
      </c>
      <c r="J82" s="111"/>
      <c r="K82" s="111"/>
      <c r="L82" s="109" t="str">
        <f t="shared" si="2"/>
        <v>-</v>
      </c>
      <c r="M82" s="109" t="str">
        <f t="shared" si="3"/>
        <v>-</v>
      </c>
    </row>
    <row r="83" spans="1:13" ht="32.1" customHeight="1">
      <c r="A83" s="110"/>
      <c r="B83" s="110"/>
      <c r="C83" s="112"/>
      <c r="D83" s="111"/>
      <c r="E83" s="111"/>
      <c r="F83" s="111"/>
      <c r="G83" s="109" t="str">
        <f t="shared" si="0"/>
        <v>-</v>
      </c>
      <c r="H83" s="111"/>
      <c r="I83" s="109" t="str">
        <f t="shared" si="1"/>
        <v>-</v>
      </c>
      <c r="J83" s="111"/>
      <c r="K83" s="111"/>
      <c r="L83" s="109" t="str">
        <f t="shared" si="2"/>
        <v>-</v>
      </c>
      <c r="M83" s="109" t="str">
        <f t="shared" si="3"/>
        <v>-</v>
      </c>
    </row>
    <row r="84" spans="1:13" ht="32.1" customHeight="1">
      <c r="A84" s="110"/>
      <c r="B84" s="110"/>
      <c r="C84" s="112"/>
      <c r="D84" s="111"/>
      <c r="E84" s="111"/>
      <c r="F84" s="111"/>
      <c r="G84" s="109" t="str">
        <f t="shared" si="0"/>
        <v>-</v>
      </c>
      <c r="H84" s="111"/>
      <c r="I84" s="109" t="str">
        <f t="shared" si="1"/>
        <v>-</v>
      </c>
      <c r="J84" s="111"/>
      <c r="K84" s="111"/>
      <c r="L84" s="109" t="str">
        <f t="shared" si="2"/>
        <v>-</v>
      </c>
      <c r="M84" s="109" t="str">
        <f t="shared" si="3"/>
        <v>-</v>
      </c>
    </row>
    <row r="85" spans="1:13" ht="32.1" customHeight="1">
      <c r="A85" s="110"/>
      <c r="B85" s="110"/>
      <c r="C85" s="112"/>
      <c r="D85" s="111"/>
      <c r="E85" s="111"/>
      <c r="F85" s="111"/>
      <c r="G85" s="109" t="str">
        <f t="shared" si="0"/>
        <v>-</v>
      </c>
      <c r="H85" s="111"/>
      <c r="I85" s="109" t="str">
        <f t="shared" si="1"/>
        <v>-</v>
      </c>
      <c r="J85" s="111"/>
      <c r="K85" s="111"/>
      <c r="L85" s="109" t="str">
        <f t="shared" si="2"/>
        <v>-</v>
      </c>
      <c r="M85" s="109" t="str">
        <f t="shared" si="3"/>
        <v>-</v>
      </c>
    </row>
    <row r="86" spans="1:13" ht="32.1" customHeight="1">
      <c r="A86" s="110"/>
      <c r="B86" s="110"/>
      <c r="C86" s="112"/>
      <c r="D86" s="111"/>
      <c r="E86" s="111"/>
      <c r="F86" s="111"/>
      <c r="G86" s="109" t="str">
        <f t="shared" si="0"/>
        <v>-</v>
      </c>
      <c r="H86" s="111"/>
      <c r="I86" s="109" t="str">
        <f t="shared" si="1"/>
        <v>-</v>
      </c>
      <c r="J86" s="111"/>
      <c r="K86" s="111"/>
      <c r="L86" s="109" t="str">
        <f t="shared" si="2"/>
        <v>-</v>
      </c>
      <c r="M86" s="109" t="str">
        <f t="shared" si="3"/>
        <v>-</v>
      </c>
    </row>
    <row r="87" spans="1:13" ht="32.1" customHeight="1">
      <c r="A87" s="110"/>
      <c r="B87" s="110"/>
      <c r="C87" s="112"/>
      <c r="D87" s="111"/>
      <c r="E87" s="111"/>
      <c r="F87" s="111"/>
      <c r="G87" s="109" t="str">
        <f t="shared" si="0"/>
        <v>-</v>
      </c>
      <c r="H87" s="111"/>
      <c r="I87" s="109" t="str">
        <f t="shared" si="1"/>
        <v>-</v>
      </c>
      <c r="J87" s="111"/>
      <c r="K87" s="111"/>
      <c r="L87" s="109" t="str">
        <f t="shared" si="2"/>
        <v>-</v>
      </c>
      <c r="M87" s="109" t="str">
        <f t="shared" si="3"/>
        <v>-</v>
      </c>
    </row>
    <row r="88" spans="1:13" ht="32.1" customHeight="1">
      <c r="A88" s="110"/>
      <c r="B88" s="110"/>
      <c r="C88" s="112"/>
      <c r="D88" s="111"/>
      <c r="E88" s="111"/>
      <c r="F88" s="111"/>
      <c r="G88" s="109" t="str">
        <f t="shared" si="0"/>
        <v>-</v>
      </c>
      <c r="H88" s="111"/>
      <c r="I88" s="109" t="str">
        <f t="shared" si="1"/>
        <v>-</v>
      </c>
      <c r="J88" s="111"/>
      <c r="K88" s="111"/>
      <c r="L88" s="109" t="str">
        <f t="shared" si="2"/>
        <v>-</v>
      </c>
      <c r="M88" s="109" t="str">
        <f t="shared" si="3"/>
        <v>-</v>
      </c>
    </row>
    <row r="89" spans="1:13" ht="32.1" customHeight="1">
      <c r="A89" s="110"/>
      <c r="B89" s="110"/>
      <c r="C89" s="112"/>
      <c r="D89" s="111"/>
      <c r="E89" s="111"/>
      <c r="F89" s="111"/>
      <c r="G89" s="109" t="str">
        <f t="shared" si="0"/>
        <v>-</v>
      </c>
      <c r="H89" s="111"/>
      <c r="I89" s="109" t="str">
        <f t="shared" si="1"/>
        <v>-</v>
      </c>
      <c r="J89" s="111"/>
      <c r="K89" s="111"/>
      <c r="L89" s="109" t="str">
        <f t="shared" si="2"/>
        <v>-</v>
      </c>
      <c r="M89" s="109" t="str">
        <f t="shared" si="3"/>
        <v>-</v>
      </c>
    </row>
    <row r="90" spans="1:13" ht="32.1" customHeight="1">
      <c r="A90" s="110"/>
      <c r="B90" s="110"/>
      <c r="C90" s="112"/>
      <c r="D90" s="111"/>
      <c r="E90" s="111"/>
      <c r="F90" s="111"/>
      <c r="G90" s="109" t="str">
        <f t="shared" si="0"/>
        <v>-</v>
      </c>
      <c r="H90" s="111"/>
      <c r="I90" s="109" t="str">
        <f t="shared" si="1"/>
        <v>-</v>
      </c>
      <c r="J90" s="111"/>
      <c r="K90" s="111"/>
      <c r="L90" s="109" t="str">
        <f t="shared" si="2"/>
        <v>-</v>
      </c>
      <c r="M90" s="109" t="str">
        <f t="shared" si="3"/>
        <v>-</v>
      </c>
    </row>
    <row r="91" spans="1:13" ht="32.1" customHeight="1">
      <c r="A91" s="110"/>
      <c r="B91" s="110"/>
      <c r="C91" s="112"/>
      <c r="D91" s="111"/>
      <c r="E91" s="111"/>
      <c r="F91" s="111"/>
      <c r="G91" s="109" t="str">
        <f t="shared" si="0"/>
        <v>-</v>
      </c>
      <c r="H91" s="111"/>
      <c r="I91" s="109" t="str">
        <f t="shared" si="1"/>
        <v>-</v>
      </c>
      <c r="J91" s="111"/>
      <c r="K91" s="111"/>
      <c r="L91" s="109" t="str">
        <f t="shared" si="2"/>
        <v>-</v>
      </c>
      <c r="M91" s="109" t="str">
        <f t="shared" si="3"/>
        <v>-</v>
      </c>
    </row>
    <row r="92" spans="1:13" ht="32.1" customHeight="1">
      <c r="A92" s="110"/>
      <c r="B92" s="110"/>
      <c r="C92" s="112"/>
      <c r="D92" s="111"/>
      <c r="E92" s="111"/>
      <c r="F92" s="111"/>
      <c r="G92" s="109" t="str">
        <f t="shared" si="0"/>
        <v>-</v>
      </c>
      <c r="H92" s="111"/>
      <c r="I92" s="109" t="str">
        <f t="shared" si="1"/>
        <v>-</v>
      </c>
      <c r="J92" s="111"/>
      <c r="K92" s="111"/>
      <c r="L92" s="109" t="str">
        <f t="shared" si="2"/>
        <v>-</v>
      </c>
      <c r="M92" s="109" t="str">
        <f t="shared" si="3"/>
        <v>-</v>
      </c>
    </row>
    <row r="93" spans="1:13" ht="32.1" customHeight="1">
      <c r="A93" s="110"/>
      <c r="B93" s="110"/>
      <c r="C93" s="112"/>
      <c r="D93" s="111"/>
      <c r="E93" s="111"/>
      <c r="F93" s="111"/>
      <c r="G93" s="109" t="str">
        <f t="shared" si="0"/>
        <v>-</v>
      </c>
      <c r="H93" s="111"/>
      <c r="I93" s="109" t="str">
        <f t="shared" si="1"/>
        <v>-</v>
      </c>
      <c r="J93" s="111"/>
      <c r="K93" s="111"/>
      <c r="L93" s="109" t="str">
        <f t="shared" si="2"/>
        <v>-</v>
      </c>
      <c r="M93" s="109" t="str">
        <f t="shared" si="3"/>
        <v>-</v>
      </c>
    </row>
    <row r="94" spans="1:13" ht="32.1" customHeight="1">
      <c r="A94" s="110"/>
      <c r="B94" s="110"/>
      <c r="C94" s="112"/>
      <c r="D94" s="111"/>
      <c r="E94" s="111"/>
      <c r="F94" s="111"/>
      <c r="G94" s="109" t="str">
        <f t="shared" si="0"/>
        <v>-</v>
      </c>
      <c r="H94" s="111"/>
      <c r="I94" s="109" t="str">
        <f t="shared" si="1"/>
        <v>-</v>
      </c>
      <c r="J94" s="111"/>
      <c r="K94" s="111"/>
      <c r="L94" s="109" t="str">
        <f t="shared" si="2"/>
        <v>-</v>
      </c>
      <c r="M94" s="109" t="str">
        <f t="shared" si="3"/>
        <v>-</v>
      </c>
    </row>
    <row r="95" spans="1:13" ht="32.1" customHeight="1">
      <c r="A95" s="110"/>
      <c r="B95" s="110"/>
      <c r="C95" s="112"/>
      <c r="D95" s="111"/>
      <c r="E95" s="111"/>
      <c r="F95" s="111"/>
      <c r="G95" s="109" t="str">
        <f t="shared" si="0"/>
        <v>-</v>
      </c>
      <c r="H95" s="111"/>
      <c r="I95" s="109" t="str">
        <f t="shared" si="1"/>
        <v>-</v>
      </c>
      <c r="J95" s="111"/>
      <c r="K95" s="111"/>
      <c r="L95" s="109" t="str">
        <f t="shared" si="2"/>
        <v>-</v>
      </c>
      <c r="M95" s="109" t="str">
        <f t="shared" si="3"/>
        <v>-</v>
      </c>
    </row>
    <row r="96" spans="1:13" ht="32.1" customHeight="1">
      <c r="A96" s="110"/>
      <c r="B96" s="110"/>
      <c r="C96" s="112"/>
      <c r="D96" s="111"/>
      <c r="E96" s="111"/>
      <c r="F96" s="111"/>
      <c r="G96" s="109" t="str">
        <f t="shared" si="0"/>
        <v>-</v>
      </c>
      <c r="H96" s="111"/>
      <c r="I96" s="109" t="str">
        <f t="shared" si="1"/>
        <v>-</v>
      </c>
      <c r="J96" s="111"/>
      <c r="K96" s="111"/>
      <c r="L96" s="109" t="str">
        <f t="shared" si="2"/>
        <v>-</v>
      </c>
      <c r="M96" s="109" t="str">
        <f t="shared" si="3"/>
        <v>-</v>
      </c>
    </row>
    <row r="97" spans="1:13" ht="32.1" customHeight="1">
      <c r="A97" s="110"/>
      <c r="B97" s="110"/>
      <c r="C97" s="112"/>
      <c r="D97" s="111"/>
      <c r="E97" s="111"/>
      <c r="F97" s="111"/>
      <c r="G97" s="109" t="str">
        <f t="shared" si="0"/>
        <v>-</v>
      </c>
      <c r="H97" s="111"/>
      <c r="I97" s="109" t="str">
        <f t="shared" si="1"/>
        <v>-</v>
      </c>
      <c r="J97" s="111"/>
      <c r="K97" s="111"/>
      <c r="L97" s="109" t="str">
        <f t="shared" si="2"/>
        <v>-</v>
      </c>
      <c r="M97" s="109" t="str">
        <f t="shared" si="3"/>
        <v>-</v>
      </c>
    </row>
    <row r="98" spans="1:13" ht="32.1" customHeight="1">
      <c r="A98" s="110"/>
      <c r="B98" s="110"/>
      <c r="C98" s="112"/>
      <c r="D98" s="111"/>
      <c r="E98" s="111"/>
      <c r="F98" s="111"/>
      <c r="G98" s="109" t="str">
        <f t="shared" si="0"/>
        <v>-</v>
      </c>
      <c r="H98" s="111"/>
      <c r="I98" s="109" t="str">
        <f t="shared" si="1"/>
        <v>-</v>
      </c>
      <c r="J98" s="111"/>
      <c r="K98" s="111"/>
      <c r="L98" s="109" t="str">
        <f t="shared" si="2"/>
        <v>-</v>
      </c>
      <c r="M98" s="109" t="str">
        <f t="shared" si="3"/>
        <v>-</v>
      </c>
    </row>
    <row r="99" spans="1:13" ht="32.1" customHeight="1">
      <c r="A99" s="110"/>
      <c r="B99" s="110"/>
      <c r="C99" s="112"/>
      <c r="D99" s="111"/>
      <c r="E99" s="111"/>
      <c r="F99" s="111"/>
      <c r="G99" s="109" t="str">
        <f t="shared" si="0"/>
        <v>-</v>
      </c>
      <c r="H99" s="111"/>
      <c r="I99" s="109" t="str">
        <f t="shared" si="1"/>
        <v>-</v>
      </c>
      <c r="J99" s="111"/>
      <c r="K99" s="111"/>
      <c r="L99" s="109" t="str">
        <f t="shared" si="2"/>
        <v>-</v>
      </c>
      <c r="M99" s="109" t="str">
        <f t="shared" si="3"/>
        <v>-</v>
      </c>
    </row>
    <row r="100" spans="1:13" ht="32.1" customHeight="1">
      <c r="A100" s="110"/>
      <c r="B100" s="110"/>
      <c r="C100" s="112"/>
      <c r="D100" s="111"/>
      <c r="E100" s="111"/>
      <c r="F100" s="111"/>
      <c r="G100" s="109" t="str">
        <f t="shared" si="0"/>
        <v>-</v>
      </c>
      <c r="H100" s="111"/>
      <c r="I100" s="109" t="str">
        <f t="shared" si="1"/>
        <v>-</v>
      </c>
      <c r="J100" s="111"/>
      <c r="K100" s="111"/>
      <c r="L100" s="109" t="str">
        <f t="shared" si="2"/>
        <v>-</v>
      </c>
      <c r="M100" s="109" t="str">
        <f t="shared" si="3"/>
        <v>-</v>
      </c>
    </row>
    <row r="101" spans="1:13" ht="32.1" customHeight="1">
      <c r="A101" s="110"/>
      <c r="B101" s="110"/>
      <c r="C101" s="112"/>
      <c r="D101" s="111"/>
      <c r="E101" s="111"/>
      <c r="F101" s="111"/>
      <c r="G101" s="109" t="str">
        <f t="shared" si="0"/>
        <v>-</v>
      </c>
      <c r="H101" s="111"/>
      <c r="I101" s="109" t="str">
        <f t="shared" si="1"/>
        <v>-</v>
      </c>
      <c r="J101" s="111"/>
      <c r="K101" s="111"/>
      <c r="L101" s="109" t="str">
        <f t="shared" si="2"/>
        <v>-</v>
      </c>
      <c r="M101" s="109" t="str">
        <f t="shared" si="3"/>
        <v>-</v>
      </c>
    </row>
    <row r="102" spans="1:13" ht="32.1" customHeight="1">
      <c r="A102" s="110"/>
      <c r="B102" s="110"/>
      <c r="C102" s="112"/>
      <c r="D102" s="111"/>
      <c r="E102" s="111"/>
      <c r="F102" s="111"/>
      <c r="G102" s="109" t="str">
        <f t="shared" si="0"/>
        <v>-</v>
      </c>
      <c r="H102" s="111"/>
      <c r="I102" s="109" t="str">
        <f t="shared" si="1"/>
        <v>-</v>
      </c>
      <c r="J102" s="111"/>
      <c r="K102" s="111"/>
      <c r="L102" s="109" t="str">
        <f t="shared" si="2"/>
        <v>-</v>
      </c>
      <c r="M102" s="109" t="str">
        <f t="shared" si="3"/>
        <v>-</v>
      </c>
    </row>
    <row r="103" spans="1:13" ht="32.1" customHeight="1">
      <c r="A103" s="110"/>
      <c r="B103" s="110"/>
      <c r="C103" s="112"/>
      <c r="D103" s="111"/>
      <c r="E103" s="111"/>
      <c r="F103" s="111"/>
      <c r="G103" s="109" t="str">
        <f t="shared" si="0"/>
        <v>-</v>
      </c>
      <c r="H103" s="111"/>
      <c r="I103" s="109" t="str">
        <f t="shared" si="1"/>
        <v>-</v>
      </c>
      <c r="J103" s="111"/>
      <c r="K103" s="111"/>
      <c r="L103" s="109" t="str">
        <f t="shared" si="2"/>
        <v>-</v>
      </c>
      <c r="M103" s="109" t="str">
        <f t="shared" si="3"/>
        <v>-</v>
      </c>
    </row>
    <row r="104" spans="1:13" ht="32.1" customHeight="1">
      <c r="A104" s="110"/>
      <c r="B104" s="110"/>
      <c r="C104" s="112"/>
      <c r="D104" s="111"/>
      <c r="E104" s="111"/>
      <c r="F104" s="111"/>
      <c r="G104" s="109" t="str">
        <f t="shared" si="0"/>
        <v>-</v>
      </c>
      <c r="H104" s="111"/>
      <c r="I104" s="109" t="str">
        <f t="shared" si="1"/>
        <v>-</v>
      </c>
      <c r="J104" s="111"/>
      <c r="K104" s="111"/>
      <c r="L104" s="109" t="str">
        <f t="shared" si="2"/>
        <v>-</v>
      </c>
      <c r="M104" s="109" t="str">
        <f t="shared" si="3"/>
        <v>-</v>
      </c>
    </row>
    <row r="105" spans="1:13" ht="32.1" customHeight="1">
      <c r="A105" s="110"/>
      <c r="B105" s="110"/>
      <c r="C105" s="112"/>
      <c r="D105" s="111"/>
      <c r="E105" s="111"/>
      <c r="F105" s="111"/>
      <c r="G105" s="109" t="str">
        <f t="shared" si="0"/>
        <v>-</v>
      </c>
      <c r="H105" s="111"/>
      <c r="I105" s="109" t="str">
        <f t="shared" si="1"/>
        <v>-</v>
      </c>
      <c r="J105" s="111"/>
      <c r="K105" s="111"/>
      <c r="L105" s="109" t="str">
        <f t="shared" si="2"/>
        <v>-</v>
      </c>
      <c r="M105" s="109" t="str">
        <f t="shared" si="3"/>
        <v>-</v>
      </c>
    </row>
    <row r="106" spans="1:13" ht="32.1" customHeight="1">
      <c r="A106" s="110"/>
      <c r="B106" s="110"/>
      <c r="C106" s="112"/>
      <c r="D106" s="111"/>
      <c r="E106" s="111"/>
      <c r="F106" s="111"/>
      <c r="G106" s="109" t="str">
        <f t="shared" si="0"/>
        <v>-</v>
      </c>
      <c r="H106" s="111"/>
      <c r="I106" s="109" t="str">
        <f t="shared" si="1"/>
        <v>-</v>
      </c>
      <c r="J106" s="111"/>
      <c r="K106" s="111"/>
      <c r="L106" s="109" t="str">
        <f t="shared" si="2"/>
        <v>-</v>
      </c>
      <c r="M106" s="109" t="str">
        <f t="shared" si="3"/>
        <v>-</v>
      </c>
    </row>
    <row r="107" spans="1:13" ht="32.1" customHeight="1">
      <c r="A107" s="110"/>
      <c r="B107" s="110"/>
      <c r="C107" s="112"/>
      <c r="D107" s="111"/>
      <c r="E107" s="111"/>
      <c r="F107" s="111"/>
      <c r="G107" s="109" t="str">
        <f t="shared" si="0"/>
        <v>-</v>
      </c>
      <c r="H107" s="111"/>
      <c r="I107" s="109" t="str">
        <f t="shared" si="1"/>
        <v>-</v>
      </c>
      <c r="J107" s="111"/>
      <c r="K107" s="111"/>
      <c r="L107" s="109" t="str">
        <f t="shared" si="2"/>
        <v>-</v>
      </c>
      <c r="M107" s="109" t="str">
        <f t="shared" si="3"/>
        <v>-</v>
      </c>
    </row>
    <row r="108" spans="1:13" ht="32.1" customHeight="1">
      <c r="A108" s="110"/>
      <c r="B108" s="110"/>
      <c r="C108" s="112"/>
      <c r="D108" s="111"/>
      <c r="E108" s="111"/>
      <c r="F108" s="111"/>
      <c r="G108" s="109" t="str">
        <f t="shared" si="0"/>
        <v>-</v>
      </c>
      <c r="H108" s="111"/>
      <c r="I108" s="109" t="str">
        <f t="shared" si="1"/>
        <v>-</v>
      </c>
      <c r="J108" s="111"/>
      <c r="K108" s="111"/>
      <c r="L108" s="109" t="str">
        <f t="shared" si="2"/>
        <v>-</v>
      </c>
      <c r="M108" s="109" t="str">
        <f t="shared" si="3"/>
        <v>-</v>
      </c>
    </row>
    <row r="109" spans="1:13" ht="32.1" customHeight="1">
      <c r="A109" s="110"/>
      <c r="B109" s="110"/>
      <c r="C109" s="112"/>
      <c r="D109" s="111"/>
      <c r="E109" s="111"/>
      <c r="F109" s="111"/>
      <c r="G109" s="109" t="str">
        <f t="shared" si="0"/>
        <v>-</v>
      </c>
      <c r="H109" s="111"/>
      <c r="I109" s="109" t="str">
        <f t="shared" si="1"/>
        <v>-</v>
      </c>
      <c r="J109" s="111"/>
      <c r="K109" s="111"/>
      <c r="L109" s="109" t="str">
        <f t="shared" si="2"/>
        <v>-</v>
      </c>
      <c r="M109" s="109" t="str">
        <f t="shared" si="3"/>
        <v>-</v>
      </c>
    </row>
    <row r="110" spans="1:13" ht="32.1" customHeight="1">
      <c r="A110" s="110"/>
      <c r="B110" s="110"/>
      <c r="C110" s="112"/>
      <c r="D110" s="111"/>
      <c r="E110" s="111"/>
      <c r="F110" s="111"/>
      <c r="G110" s="109" t="str">
        <f t="shared" si="0"/>
        <v>-</v>
      </c>
      <c r="H110" s="111"/>
      <c r="I110" s="109" t="str">
        <f t="shared" si="1"/>
        <v>-</v>
      </c>
      <c r="J110" s="111"/>
      <c r="K110" s="111"/>
      <c r="L110" s="109" t="str">
        <f t="shared" si="2"/>
        <v>-</v>
      </c>
      <c r="M110" s="109" t="str">
        <f t="shared" si="3"/>
        <v>-</v>
      </c>
    </row>
    <row r="111" spans="1:13" ht="32.1" customHeight="1">
      <c r="A111" s="110"/>
      <c r="B111" s="110"/>
      <c r="C111" s="112"/>
      <c r="D111" s="111"/>
      <c r="E111" s="111"/>
      <c r="F111" s="111"/>
      <c r="G111" s="109" t="str">
        <f t="shared" si="0"/>
        <v>-</v>
      </c>
      <c r="H111" s="111"/>
      <c r="I111" s="109" t="str">
        <f t="shared" si="1"/>
        <v>-</v>
      </c>
      <c r="J111" s="111"/>
      <c r="K111" s="111"/>
      <c r="L111" s="109" t="str">
        <f t="shared" si="2"/>
        <v>-</v>
      </c>
      <c r="M111" s="109" t="str">
        <f t="shared" si="3"/>
        <v>-</v>
      </c>
    </row>
    <row r="112" spans="1:13" ht="32.1" customHeight="1">
      <c r="A112" s="110"/>
      <c r="B112" s="110"/>
      <c r="C112" s="112"/>
      <c r="D112" s="111"/>
      <c r="E112" s="111"/>
      <c r="F112" s="111"/>
      <c r="G112" s="109" t="str">
        <f t="shared" si="0"/>
        <v>-</v>
      </c>
      <c r="H112" s="111"/>
      <c r="I112" s="109" t="str">
        <f t="shared" si="1"/>
        <v>-</v>
      </c>
      <c r="J112" s="111"/>
      <c r="K112" s="111"/>
      <c r="L112" s="109" t="str">
        <f t="shared" si="2"/>
        <v>-</v>
      </c>
      <c r="M112" s="109" t="str">
        <f t="shared" si="3"/>
        <v>-</v>
      </c>
    </row>
    <row r="113" spans="1:13" ht="32.1" customHeight="1">
      <c r="A113" s="110"/>
      <c r="B113" s="110"/>
      <c r="C113" s="112"/>
      <c r="D113" s="111"/>
      <c r="E113" s="111"/>
      <c r="F113" s="111"/>
      <c r="G113" s="109" t="str">
        <f t="shared" si="0"/>
        <v>-</v>
      </c>
      <c r="H113" s="111"/>
      <c r="I113" s="109" t="str">
        <f t="shared" si="1"/>
        <v>-</v>
      </c>
      <c r="J113" s="111"/>
      <c r="K113" s="111"/>
      <c r="L113" s="109" t="str">
        <f t="shared" si="2"/>
        <v>-</v>
      </c>
      <c r="M113" s="109" t="str">
        <f t="shared" si="3"/>
        <v>-</v>
      </c>
    </row>
    <row r="114" spans="1:13" ht="32.1" customHeight="1">
      <c r="A114" s="110"/>
      <c r="B114" s="110"/>
      <c r="C114" s="112"/>
      <c r="D114" s="111"/>
      <c r="E114" s="111"/>
      <c r="F114" s="111"/>
      <c r="G114" s="109" t="str">
        <f t="shared" si="0"/>
        <v>-</v>
      </c>
      <c r="H114" s="111"/>
      <c r="I114" s="109" t="str">
        <f t="shared" si="1"/>
        <v>-</v>
      </c>
      <c r="J114" s="111"/>
      <c r="K114" s="111"/>
      <c r="L114" s="109" t="str">
        <f t="shared" si="2"/>
        <v>-</v>
      </c>
      <c r="M114" s="109" t="str">
        <f t="shared" si="3"/>
        <v>-</v>
      </c>
    </row>
    <row r="115" spans="1:13" ht="32.1" customHeight="1">
      <c r="A115" s="110"/>
      <c r="B115" s="110"/>
      <c r="C115" s="112"/>
      <c r="D115" s="111"/>
      <c r="E115" s="111"/>
      <c r="F115" s="111"/>
      <c r="G115" s="109" t="str">
        <f t="shared" si="0"/>
        <v>-</v>
      </c>
      <c r="H115" s="111"/>
      <c r="I115" s="109" t="str">
        <f t="shared" si="1"/>
        <v>-</v>
      </c>
      <c r="J115" s="111"/>
      <c r="K115" s="111"/>
      <c r="L115" s="109" t="str">
        <f t="shared" si="2"/>
        <v>-</v>
      </c>
      <c r="M115" s="109" t="str">
        <f t="shared" si="3"/>
        <v>-</v>
      </c>
    </row>
    <row r="116" spans="1:13" ht="32.1" customHeight="1">
      <c r="A116" s="110"/>
      <c r="B116" s="110"/>
      <c r="C116" s="112"/>
      <c r="D116" s="111"/>
      <c r="E116" s="111"/>
      <c r="F116" s="111"/>
      <c r="G116" s="109" t="str">
        <f t="shared" si="0"/>
        <v>-</v>
      </c>
      <c r="H116" s="111"/>
      <c r="I116" s="109" t="str">
        <f t="shared" si="1"/>
        <v>-</v>
      </c>
      <c r="J116" s="111"/>
      <c r="K116" s="111"/>
      <c r="L116" s="109" t="str">
        <f t="shared" si="2"/>
        <v>-</v>
      </c>
      <c r="M116" s="109" t="str">
        <f t="shared" si="3"/>
        <v>-</v>
      </c>
    </row>
    <row r="117" spans="1:13" ht="32.1" customHeight="1">
      <c r="A117" s="110"/>
      <c r="B117" s="110"/>
      <c r="C117" s="112"/>
      <c r="D117" s="111"/>
      <c r="E117" s="111"/>
      <c r="F117" s="111"/>
      <c r="G117" s="109" t="str">
        <f t="shared" si="0"/>
        <v>-</v>
      </c>
      <c r="H117" s="111"/>
      <c r="I117" s="109" t="str">
        <f t="shared" si="1"/>
        <v>-</v>
      </c>
      <c r="J117" s="111"/>
      <c r="K117" s="111"/>
      <c r="L117" s="109" t="str">
        <f t="shared" si="2"/>
        <v>-</v>
      </c>
      <c r="M117" s="109" t="str">
        <f t="shared" si="3"/>
        <v>-</v>
      </c>
    </row>
    <row r="118" spans="1:13" ht="32.1" customHeight="1">
      <c r="A118" s="110"/>
      <c r="B118" s="110"/>
      <c r="C118" s="112"/>
      <c r="D118" s="111"/>
      <c r="E118" s="111"/>
      <c r="F118" s="111"/>
      <c r="G118" s="109" t="str">
        <f t="shared" si="0"/>
        <v>-</v>
      </c>
      <c r="H118" s="111"/>
      <c r="I118" s="109" t="str">
        <f t="shared" si="1"/>
        <v>-</v>
      </c>
      <c r="J118" s="111"/>
      <c r="K118" s="111"/>
      <c r="L118" s="109" t="str">
        <f t="shared" si="2"/>
        <v>-</v>
      </c>
      <c r="M118" s="109" t="str">
        <f t="shared" si="3"/>
        <v>-</v>
      </c>
    </row>
    <row r="119" spans="1:13" ht="32.1" customHeight="1">
      <c r="A119" s="110"/>
      <c r="B119" s="110"/>
      <c r="C119" s="112"/>
      <c r="D119" s="111"/>
      <c r="E119" s="111"/>
      <c r="F119" s="111"/>
      <c r="G119" s="109" t="str">
        <f t="shared" si="0"/>
        <v>-</v>
      </c>
      <c r="H119" s="111"/>
      <c r="I119" s="109" t="str">
        <f t="shared" si="1"/>
        <v>-</v>
      </c>
      <c r="J119" s="111"/>
      <c r="K119" s="111"/>
      <c r="L119" s="109" t="str">
        <f t="shared" si="2"/>
        <v>-</v>
      </c>
      <c r="M119" s="109" t="str">
        <f t="shared" si="3"/>
        <v>-</v>
      </c>
    </row>
    <row r="120" spans="1:13" ht="32.1" customHeight="1">
      <c r="A120" s="110"/>
      <c r="B120" s="110"/>
      <c r="C120" s="112"/>
      <c r="D120" s="111"/>
      <c r="E120" s="111"/>
      <c r="F120" s="111"/>
      <c r="G120" s="109" t="str">
        <f t="shared" si="0"/>
        <v>-</v>
      </c>
      <c r="H120" s="111"/>
      <c r="I120" s="109" t="str">
        <f t="shared" si="1"/>
        <v>-</v>
      </c>
      <c r="J120" s="111"/>
      <c r="K120" s="111"/>
      <c r="L120" s="109" t="str">
        <f t="shared" si="2"/>
        <v>-</v>
      </c>
      <c r="M120" s="109" t="str">
        <f t="shared" si="3"/>
        <v>-</v>
      </c>
    </row>
    <row r="121" spans="1:13" ht="32.1" customHeight="1">
      <c r="A121" s="110"/>
      <c r="B121" s="110"/>
      <c r="C121" s="112"/>
      <c r="D121" s="111"/>
      <c r="E121" s="111"/>
      <c r="F121" s="111"/>
      <c r="G121" s="109" t="str">
        <f t="shared" si="0"/>
        <v>-</v>
      </c>
      <c r="H121" s="111"/>
      <c r="I121" s="109" t="str">
        <f t="shared" si="1"/>
        <v>-</v>
      </c>
      <c r="J121" s="111"/>
      <c r="K121" s="111"/>
      <c r="L121" s="109" t="str">
        <f t="shared" si="2"/>
        <v>-</v>
      </c>
      <c r="M121" s="109" t="str">
        <f t="shared" si="3"/>
        <v>-</v>
      </c>
    </row>
    <row r="122" spans="1:13" ht="32.1" customHeight="1">
      <c r="A122" s="110"/>
      <c r="B122" s="110"/>
      <c r="C122" s="112"/>
      <c r="D122" s="111"/>
      <c r="E122" s="111"/>
      <c r="F122" s="111"/>
      <c r="G122" s="109" t="str">
        <f t="shared" si="0"/>
        <v>-</v>
      </c>
      <c r="H122" s="111"/>
      <c r="I122" s="109" t="str">
        <f t="shared" si="1"/>
        <v>-</v>
      </c>
      <c r="J122" s="111"/>
      <c r="K122" s="111"/>
      <c r="L122" s="109" t="str">
        <f t="shared" si="2"/>
        <v>-</v>
      </c>
      <c r="M122" s="109" t="str">
        <f t="shared" si="3"/>
        <v>-</v>
      </c>
    </row>
    <row r="123" spans="1:13" ht="32.1" customHeight="1">
      <c r="A123" s="110"/>
      <c r="B123" s="110"/>
      <c r="C123" s="112"/>
      <c r="D123" s="111"/>
      <c r="E123" s="111"/>
      <c r="F123" s="111"/>
      <c r="G123" s="109" t="str">
        <f t="shared" si="0"/>
        <v>-</v>
      </c>
      <c r="H123" s="111"/>
      <c r="I123" s="109" t="str">
        <f t="shared" si="1"/>
        <v>-</v>
      </c>
      <c r="J123" s="111"/>
      <c r="K123" s="111"/>
      <c r="L123" s="109" t="str">
        <f t="shared" si="2"/>
        <v>-</v>
      </c>
      <c r="M123" s="109" t="str">
        <f t="shared" si="3"/>
        <v>-</v>
      </c>
    </row>
    <row r="124" spans="1:13" ht="32.1" customHeight="1">
      <c r="A124" s="110"/>
      <c r="B124" s="110"/>
      <c r="C124" s="112"/>
      <c r="D124" s="111"/>
      <c r="E124" s="111"/>
      <c r="F124" s="111"/>
      <c r="G124" s="109" t="str">
        <f t="shared" si="0"/>
        <v>-</v>
      </c>
      <c r="H124" s="111"/>
      <c r="I124" s="109" t="str">
        <f t="shared" si="1"/>
        <v>-</v>
      </c>
      <c r="J124" s="111"/>
      <c r="K124" s="111"/>
      <c r="L124" s="109" t="str">
        <f t="shared" si="2"/>
        <v>-</v>
      </c>
      <c r="M124" s="109" t="str">
        <f t="shared" si="3"/>
        <v>-</v>
      </c>
    </row>
    <row r="125" spans="1:13" ht="32.1" customHeight="1">
      <c r="A125" s="110"/>
      <c r="B125" s="110"/>
      <c r="C125" s="112"/>
      <c r="D125" s="111"/>
      <c r="E125" s="111"/>
      <c r="F125" s="111"/>
      <c r="G125" s="109" t="str">
        <f t="shared" si="0"/>
        <v>-</v>
      </c>
      <c r="H125" s="111"/>
      <c r="I125" s="109" t="str">
        <f t="shared" si="1"/>
        <v>-</v>
      </c>
      <c r="J125" s="111"/>
      <c r="K125" s="111"/>
      <c r="L125" s="109" t="str">
        <f t="shared" si="2"/>
        <v>-</v>
      </c>
      <c r="M125" s="109" t="str">
        <f t="shared" si="3"/>
        <v>-</v>
      </c>
    </row>
    <row r="126" spans="1:13" ht="32.1" customHeight="1">
      <c r="A126" s="110"/>
      <c r="B126" s="110"/>
      <c r="C126" s="112"/>
      <c r="D126" s="111"/>
      <c r="E126" s="111"/>
      <c r="F126" s="111"/>
      <c r="G126" s="109" t="str">
        <f t="shared" si="0"/>
        <v>-</v>
      </c>
      <c r="H126" s="111"/>
      <c r="I126" s="109" t="str">
        <f t="shared" si="1"/>
        <v>-</v>
      </c>
      <c r="J126" s="111"/>
      <c r="K126" s="111"/>
      <c r="L126" s="109" t="str">
        <f t="shared" si="2"/>
        <v>-</v>
      </c>
      <c r="M126" s="109" t="str">
        <f t="shared" si="3"/>
        <v>-</v>
      </c>
    </row>
    <row r="127" spans="1:13" ht="32.1" customHeight="1">
      <c r="A127" s="110"/>
      <c r="B127" s="110"/>
      <c r="C127" s="112"/>
      <c r="D127" s="111"/>
      <c r="E127" s="111"/>
      <c r="F127" s="111"/>
      <c r="G127" s="109" t="str">
        <f t="shared" si="0"/>
        <v>-</v>
      </c>
      <c r="H127" s="111"/>
      <c r="I127" s="109" t="str">
        <f t="shared" si="1"/>
        <v>-</v>
      </c>
      <c r="J127" s="111"/>
      <c r="K127" s="111"/>
      <c r="L127" s="109" t="str">
        <f t="shared" si="2"/>
        <v>-</v>
      </c>
      <c r="M127" s="109" t="str">
        <f t="shared" si="3"/>
        <v>-</v>
      </c>
    </row>
    <row r="128" spans="1:13" ht="32.1" customHeight="1">
      <c r="A128" s="110"/>
      <c r="B128" s="110"/>
      <c r="C128" s="112"/>
      <c r="D128" s="111"/>
      <c r="E128" s="111"/>
      <c r="F128" s="111"/>
      <c r="G128" s="109" t="str">
        <f t="shared" si="0"/>
        <v>-</v>
      </c>
      <c r="H128" s="111"/>
      <c r="I128" s="109" t="str">
        <f t="shared" si="1"/>
        <v>-</v>
      </c>
      <c r="J128" s="111"/>
      <c r="K128" s="111"/>
      <c r="L128" s="109" t="str">
        <f t="shared" si="2"/>
        <v>-</v>
      </c>
      <c r="M128" s="109" t="str">
        <f t="shared" si="3"/>
        <v>-</v>
      </c>
    </row>
    <row r="129" spans="1:13" ht="32.1" customHeight="1">
      <c r="A129" s="110"/>
      <c r="B129" s="110"/>
      <c r="C129" s="112"/>
      <c r="D129" s="111"/>
      <c r="E129" s="111"/>
      <c r="F129" s="111"/>
      <c r="G129" s="109" t="str">
        <f t="shared" si="0"/>
        <v>-</v>
      </c>
      <c r="H129" s="111"/>
      <c r="I129" s="109" t="str">
        <f t="shared" si="1"/>
        <v>-</v>
      </c>
      <c r="J129" s="111"/>
      <c r="K129" s="111"/>
      <c r="L129" s="109" t="str">
        <f t="shared" si="2"/>
        <v>-</v>
      </c>
      <c r="M129" s="109" t="str">
        <f t="shared" si="3"/>
        <v>-</v>
      </c>
    </row>
    <row r="130" spans="1:13" ht="32.1" customHeight="1">
      <c r="A130" s="110"/>
      <c r="B130" s="110"/>
      <c r="C130" s="112"/>
      <c r="D130" s="111"/>
      <c r="E130" s="111"/>
      <c r="F130" s="111"/>
      <c r="G130" s="109" t="str">
        <f t="shared" si="0"/>
        <v>-</v>
      </c>
      <c r="H130" s="111"/>
      <c r="I130" s="109" t="str">
        <f t="shared" si="1"/>
        <v>-</v>
      </c>
      <c r="J130" s="111"/>
      <c r="K130" s="111"/>
      <c r="L130" s="109" t="str">
        <f t="shared" si="2"/>
        <v>-</v>
      </c>
      <c r="M130" s="109" t="str">
        <f t="shared" si="3"/>
        <v>-</v>
      </c>
    </row>
    <row r="131" spans="1:13" ht="32.1" customHeight="1">
      <c r="A131" s="110"/>
      <c r="B131" s="110"/>
      <c r="C131" s="112"/>
      <c r="D131" s="111"/>
      <c r="E131" s="111"/>
      <c r="F131" s="111"/>
      <c r="G131" s="109" t="str">
        <f t="shared" si="0"/>
        <v>-</v>
      </c>
      <c r="H131" s="111"/>
      <c r="I131" s="109" t="str">
        <f t="shared" si="1"/>
        <v>-</v>
      </c>
      <c r="J131" s="111"/>
      <c r="K131" s="111"/>
      <c r="L131" s="109" t="str">
        <f t="shared" si="2"/>
        <v>-</v>
      </c>
      <c r="M131" s="109" t="str">
        <f t="shared" si="3"/>
        <v>-</v>
      </c>
    </row>
    <row r="132" spans="1:13" ht="32.1" customHeight="1">
      <c r="A132" s="110"/>
      <c r="B132" s="110"/>
      <c r="C132" s="112"/>
      <c r="D132" s="111"/>
      <c r="E132" s="111"/>
      <c r="F132" s="111"/>
      <c r="G132" s="109" t="str">
        <f t="shared" si="0"/>
        <v>-</v>
      </c>
      <c r="H132" s="111"/>
      <c r="I132" s="109" t="str">
        <f t="shared" si="1"/>
        <v>-</v>
      </c>
      <c r="J132" s="111"/>
      <c r="K132" s="111"/>
      <c r="L132" s="109" t="str">
        <f t="shared" si="2"/>
        <v>-</v>
      </c>
      <c r="M132" s="109" t="str">
        <f t="shared" si="3"/>
        <v>-</v>
      </c>
    </row>
    <row r="133" spans="1:13" ht="32.1" customHeight="1">
      <c r="A133" s="110"/>
      <c r="B133" s="110"/>
      <c r="C133" s="112"/>
      <c r="D133" s="111"/>
      <c r="E133" s="111"/>
      <c r="F133" s="111"/>
      <c r="G133" s="109" t="str">
        <f t="shared" si="0"/>
        <v>-</v>
      </c>
      <c r="H133" s="111"/>
      <c r="I133" s="109" t="str">
        <f t="shared" si="1"/>
        <v>-</v>
      </c>
      <c r="J133" s="111"/>
      <c r="K133" s="111"/>
      <c r="L133" s="109" t="str">
        <f t="shared" si="2"/>
        <v>-</v>
      </c>
      <c r="M133" s="109" t="str">
        <f t="shared" si="3"/>
        <v>-</v>
      </c>
    </row>
    <row r="134" spans="1:13" ht="32.1" customHeight="1">
      <c r="A134" s="110"/>
      <c r="B134" s="110"/>
      <c r="C134" s="112"/>
      <c r="D134" s="111"/>
      <c r="E134" s="111"/>
      <c r="F134" s="111"/>
      <c r="G134" s="109" t="str">
        <f t="shared" si="0"/>
        <v>-</v>
      </c>
      <c r="H134" s="111"/>
      <c r="I134" s="109" t="str">
        <f t="shared" si="1"/>
        <v>-</v>
      </c>
      <c r="J134" s="111"/>
      <c r="K134" s="111"/>
      <c r="L134" s="109" t="str">
        <f t="shared" si="2"/>
        <v>-</v>
      </c>
      <c r="M134" s="109" t="str">
        <f t="shared" si="3"/>
        <v>-</v>
      </c>
    </row>
    <row r="135" spans="1:13" ht="32.1" customHeight="1">
      <c r="A135" s="110"/>
      <c r="B135" s="110"/>
      <c r="C135" s="112"/>
      <c r="D135" s="111"/>
      <c r="E135" s="111"/>
      <c r="F135" s="111"/>
      <c r="G135" s="109" t="str">
        <f t="shared" si="0"/>
        <v>-</v>
      </c>
      <c r="H135" s="111"/>
      <c r="I135" s="109" t="str">
        <f t="shared" si="1"/>
        <v>-</v>
      </c>
      <c r="J135" s="111"/>
      <c r="K135" s="111"/>
      <c r="L135" s="109" t="str">
        <f t="shared" si="2"/>
        <v>-</v>
      </c>
      <c r="M135" s="109" t="str">
        <f t="shared" si="3"/>
        <v>-</v>
      </c>
    </row>
    <row r="136" spans="1:13" ht="32.1" customHeight="1">
      <c r="A136" s="110"/>
      <c r="B136" s="110"/>
      <c r="C136" s="112"/>
      <c r="D136" s="111"/>
      <c r="E136" s="111"/>
      <c r="F136" s="111"/>
      <c r="G136" s="109" t="str">
        <f t="shared" si="0"/>
        <v>-</v>
      </c>
      <c r="H136" s="111"/>
      <c r="I136" s="109" t="str">
        <f t="shared" si="1"/>
        <v>-</v>
      </c>
      <c r="J136" s="111"/>
      <c r="K136" s="111"/>
      <c r="L136" s="109" t="str">
        <f t="shared" si="2"/>
        <v>-</v>
      </c>
      <c r="M136" s="109" t="str">
        <f t="shared" si="3"/>
        <v>-</v>
      </c>
    </row>
    <row r="137" spans="1:13" ht="32.1" customHeight="1">
      <c r="A137" s="110"/>
      <c r="B137" s="110"/>
      <c r="C137" s="112"/>
      <c r="D137" s="111"/>
      <c r="E137" s="111"/>
      <c r="F137" s="111"/>
      <c r="G137" s="109" t="str">
        <f t="shared" si="0"/>
        <v>-</v>
      </c>
      <c r="H137" s="111"/>
      <c r="I137" s="109" t="str">
        <f t="shared" si="1"/>
        <v>-</v>
      </c>
      <c r="J137" s="111"/>
      <c r="K137" s="111"/>
      <c r="L137" s="109" t="str">
        <f t="shared" si="2"/>
        <v>-</v>
      </c>
      <c r="M137" s="109" t="str">
        <f t="shared" si="3"/>
        <v>-</v>
      </c>
    </row>
    <row r="138" spans="1:13" ht="32.1" customHeight="1">
      <c r="A138" s="110"/>
      <c r="B138" s="110"/>
      <c r="C138" s="112"/>
      <c r="D138" s="111"/>
      <c r="E138" s="111"/>
      <c r="F138" s="111"/>
      <c r="G138" s="109" t="str">
        <f t="shared" si="0"/>
        <v>-</v>
      </c>
      <c r="H138" s="111"/>
      <c r="I138" s="109" t="str">
        <f t="shared" si="1"/>
        <v>-</v>
      </c>
      <c r="J138" s="111"/>
      <c r="K138" s="111"/>
      <c r="L138" s="109" t="str">
        <f t="shared" si="2"/>
        <v>-</v>
      </c>
      <c r="M138" s="109" t="str">
        <f t="shared" si="3"/>
        <v>-</v>
      </c>
    </row>
    <row r="139" spans="1:13" ht="32.1" customHeight="1">
      <c r="A139" s="110"/>
      <c r="B139" s="110"/>
      <c r="C139" s="112"/>
      <c r="D139" s="111"/>
      <c r="E139" s="111"/>
      <c r="F139" s="111"/>
      <c r="G139" s="109" t="str">
        <f t="shared" si="0"/>
        <v>-</v>
      </c>
      <c r="H139" s="111"/>
      <c r="I139" s="109" t="str">
        <f t="shared" si="1"/>
        <v>-</v>
      </c>
      <c r="J139" s="111"/>
      <c r="K139" s="111"/>
      <c r="L139" s="109" t="str">
        <f t="shared" si="2"/>
        <v>-</v>
      </c>
      <c r="M139" s="109" t="str">
        <f t="shared" si="3"/>
        <v>-</v>
      </c>
    </row>
    <row r="140" spans="1:13" ht="32.1" customHeight="1">
      <c r="A140" s="110"/>
      <c r="B140" s="110"/>
      <c r="C140" s="112"/>
      <c r="D140" s="111"/>
      <c r="E140" s="111"/>
      <c r="F140" s="111"/>
      <c r="G140" s="109" t="str">
        <f t="shared" si="0"/>
        <v>-</v>
      </c>
      <c r="H140" s="111"/>
      <c r="I140" s="109" t="str">
        <f t="shared" si="1"/>
        <v>-</v>
      </c>
      <c r="J140" s="111"/>
      <c r="K140" s="111"/>
      <c r="L140" s="109" t="str">
        <f t="shared" si="2"/>
        <v>-</v>
      </c>
      <c r="M140" s="109" t="str">
        <f t="shared" si="3"/>
        <v>-</v>
      </c>
    </row>
    <row r="141" spans="1:13" ht="32.1" customHeight="1">
      <c r="A141" s="110"/>
      <c r="B141" s="110"/>
      <c r="C141" s="112"/>
      <c r="D141" s="111"/>
      <c r="E141" s="111"/>
      <c r="F141" s="111"/>
      <c r="G141" s="109" t="str">
        <f t="shared" si="0"/>
        <v>-</v>
      </c>
      <c r="H141" s="111"/>
      <c r="I141" s="109" t="str">
        <f t="shared" si="1"/>
        <v>-</v>
      </c>
      <c r="J141" s="111"/>
      <c r="K141" s="111"/>
      <c r="L141" s="109" t="str">
        <f t="shared" si="2"/>
        <v>-</v>
      </c>
      <c r="M141" s="109" t="str">
        <f t="shared" si="3"/>
        <v>-</v>
      </c>
    </row>
    <row r="142" spans="1:13" ht="32.1" customHeight="1">
      <c r="A142" s="110"/>
      <c r="B142" s="110"/>
      <c r="C142" s="112"/>
      <c r="D142" s="111"/>
      <c r="E142" s="111"/>
      <c r="F142" s="111"/>
      <c r="G142" s="109" t="str">
        <f t="shared" si="0"/>
        <v>-</v>
      </c>
      <c r="H142" s="111"/>
      <c r="I142" s="109" t="str">
        <f t="shared" si="1"/>
        <v>-</v>
      </c>
      <c r="J142" s="111"/>
      <c r="K142" s="111"/>
      <c r="L142" s="109" t="str">
        <f t="shared" si="2"/>
        <v>-</v>
      </c>
      <c r="M142" s="109" t="str">
        <f t="shared" si="3"/>
        <v>-</v>
      </c>
    </row>
    <row r="143" spans="1:13" ht="32.1" customHeight="1">
      <c r="A143" s="110"/>
      <c r="B143" s="110"/>
      <c r="C143" s="112"/>
      <c r="D143" s="111"/>
      <c r="E143" s="111"/>
      <c r="F143" s="111"/>
      <c r="G143" s="109" t="str">
        <f t="shared" si="0"/>
        <v>-</v>
      </c>
      <c r="H143" s="111"/>
      <c r="I143" s="109" t="str">
        <f t="shared" si="1"/>
        <v>-</v>
      </c>
      <c r="J143" s="111"/>
      <c r="K143" s="111"/>
      <c r="L143" s="109" t="str">
        <f t="shared" si="2"/>
        <v>-</v>
      </c>
      <c r="M143" s="109" t="str">
        <f t="shared" si="3"/>
        <v>-</v>
      </c>
    </row>
    <row r="144" spans="1:13" ht="32.1" customHeight="1">
      <c r="A144" s="110"/>
      <c r="B144" s="110"/>
      <c r="C144" s="112"/>
      <c r="D144" s="111"/>
      <c r="E144" s="111"/>
      <c r="F144" s="111"/>
      <c r="G144" s="109" t="str">
        <f t="shared" si="0"/>
        <v>-</v>
      </c>
      <c r="H144" s="111"/>
      <c r="I144" s="109" t="str">
        <f t="shared" si="1"/>
        <v>-</v>
      </c>
      <c r="J144" s="111"/>
      <c r="K144" s="111"/>
      <c r="L144" s="109" t="str">
        <f t="shared" si="2"/>
        <v>-</v>
      </c>
      <c r="M144" s="109" t="str">
        <f t="shared" si="3"/>
        <v>-</v>
      </c>
    </row>
    <row r="145" spans="1:13" ht="32.1" customHeight="1">
      <c r="A145" s="110"/>
      <c r="B145" s="110"/>
      <c r="C145" s="112"/>
      <c r="D145" s="111"/>
      <c r="E145" s="111"/>
      <c r="F145" s="111"/>
      <c r="G145" s="109" t="str">
        <f t="shared" si="0"/>
        <v>-</v>
      </c>
      <c r="H145" s="111"/>
      <c r="I145" s="109" t="str">
        <f t="shared" si="1"/>
        <v>-</v>
      </c>
      <c r="J145" s="111"/>
      <c r="K145" s="111"/>
      <c r="L145" s="109" t="str">
        <f t="shared" si="2"/>
        <v>-</v>
      </c>
      <c r="M145" s="109" t="str">
        <f t="shared" si="3"/>
        <v>-</v>
      </c>
    </row>
    <row r="146" spans="1:13" ht="32.1" customHeight="1">
      <c r="A146" s="110"/>
      <c r="B146" s="110"/>
      <c r="C146" s="112"/>
      <c r="D146" s="111"/>
      <c r="E146" s="111"/>
      <c r="F146" s="111"/>
      <c r="G146" s="109" t="str">
        <f t="shared" si="0"/>
        <v>-</v>
      </c>
      <c r="H146" s="111"/>
      <c r="I146" s="109" t="str">
        <f t="shared" si="1"/>
        <v>-</v>
      </c>
      <c r="J146" s="111"/>
      <c r="K146" s="111"/>
      <c r="L146" s="109" t="str">
        <f t="shared" si="2"/>
        <v>-</v>
      </c>
      <c r="M146" s="109" t="str">
        <f t="shared" si="3"/>
        <v>-</v>
      </c>
    </row>
    <row r="147" spans="1:13" ht="32.1" customHeight="1">
      <c r="A147" s="110"/>
      <c r="B147" s="110"/>
      <c r="C147" s="112"/>
      <c r="D147" s="111"/>
      <c r="E147" s="111"/>
      <c r="F147" s="111"/>
      <c r="G147" s="109" t="str">
        <f t="shared" si="0"/>
        <v>-</v>
      </c>
      <c r="H147" s="111"/>
      <c r="I147" s="109" t="str">
        <f t="shared" si="1"/>
        <v>-</v>
      </c>
      <c r="J147" s="111"/>
      <c r="K147" s="111"/>
      <c r="L147" s="109" t="str">
        <f t="shared" si="2"/>
        <v>-</v>
      </c>
      <c r="M147" s="109" t="str">
        <f t="shared" si="3"/>
        <v>-</v>
      </c>
    </row>
    <row r="148" spans="1:13" ht="32.1" customHeight="1">
      <c r="A148" s="110"/>
      <c r="B148" s="110"/>
      <c r="C148" s="112"/>
      <c r="D148" s="111"/>
      <c r="E148" s="111"/>
      <c r="F148" s="111"/>
      <c r="G148" s="109" t="str">
        <f t="shared" si="0"/>
        <v>-</v>
      </c>
      <c r="H148" s="111"/>
      <c r="I148" s="109" t="str">
        <f t="shared" si="1"/>
        <v>-</v>
      </c>
      <c r="J148" s="111"/>
      <c r="K148" s="111"/>
      <c r="L148" s="109" t="str">
        <f t="shared" si="2"/>
        <v>-</v>
      </c>
      <c r="M148" s="109" t="str">
        <f t="shared" si="3"/>
        <v>-</v>
      </c>
    </row>
    <row r="149" spans="1:13" ht="32.1" customHeight="1">
      <c r="A149" s="110"/>
      <c r="B149" s="110"/>
      <c r="C149" s="112"/>
      <c r="D149" s="111"/>
      <c r="E149" s="111"/>
      <c r="F149" s="111"/>
      <c r="G149" s="109" t="str">
        <f t="shared" si="0"/>
        <v>-</v>
      </c>
      <c r="H149" s="111"/>
      <c r="I149" s="109" t="str">
        <f t="shared" si="1"/>
        <v>-</v>
      </c>
      <c r="J149" s="111"/>
      <c r="K149" s="111"/>
      <c r="L149" s="109" t="str">
        <f t="shared" si="2"/>
        <v>-</v>
      </c>
      <c r="M149" s="109" t="str">
        <f t="shared" si="3"/>
        <v>-</v>
      </c>
    </row>
    <row r="150" spans="1:13" ht="32.1" customHeight="1">
      <c r="A150" s="110"/>
      <c r="B150" s="110"/>
      <c r="C150" s="112"/>
      <c r="D150" s="111"/>
      <c r="E150" s="111"/>
      <c r="F150" s="111"/>
      <c r="G150" s="109" t="str">
        <f t="shared" si="0"/>
        <v>-</v>
      </c>
      <c r="H150" s="111"/>
      <c r="I150" s="109" t="str">
        <f t="shared" si="1"/>
        <v>-</v>
      </c>
      <c r="J150" s="111"/>
      <c r="K150" s="111"/>
      <c r="L150" s="109" t="str">
        <f t="shared" si="2"/>
        <v>-</v>
      </c>
      <c r="M150" s="109" t="str">
        <f t="shared" si="3"/>
        <v>-</v>
      </c>
    </row>
    <row r="151" spans="1:13" ht="32.1" customHeight="1">
      <c r="A151" s="110"/>
      <c r="B151" s="110"/>
      <c r="C151" s="112"/>
      <c r="D151" s="111"/>
      <c r="E151" s="111"/>
      <c r="F151" s="111"/>
      <c r="G151" s="109" t="str">
        <f t="shared" si="0"/>
        <v>-</v>
      </c>
      <c r="H151" s="111"/>
      <c r="I151" s="109" t="str">
        <f t="shared" si="1"/>
        <v>-</v>
      </c>
      <c r="J151" s="111"/>
      <c r="K151" s="111"/>
      <c r="L151" s="109" t="str">
        <f t="shared" si="2"/>
        <v>-</v>
      </c>
      <c r="M151" s="109" t="str">
        <f t="shared" si="3"/>
        <v>-</v>
      </c>
    </row>
    <row r="152" spans="1:13" ht="32.1" customHeight="1">
      <c r="A152" s="110"/>
      <c r="B152" s="110"/>
      <c r="C152" s="112"/>
      <c r="D152" s="111"/>
      <c r="E152" s="111"/>
      <c r="F152" s="111"/>
      <c r="G152" s="109" t="str">
        <f t="shared" si="0"/>
        <v>-</v>
      </c>
      <c r="H152" s="111"/>
      <c r="I152" s="109" t="str">
        <f t="shared" si="1"/>
        <v>-</v>
      </c>
      <c r="J152" s="111"/>
      <c r="K152" s="111"/>
      <c r="L152" s="109" t="str">
        <f t="shared" si="2"/>
        <v>-</v>
      </c>
      <c r="M152" s="109" t="str">
        <f t="shared" si="3"/>
        <v>-</v>
      </c>
    </row>
    <row r="153" spans="1:13" ht="32.1" customHeight="1">
      <c r="A153" s="110"/>
      <c r="B153" s="110"/>
      <c r="C153" s="112"/>
      <c r="D153" s="111"/>
      <c r="E153" s="111"/>
      <c r="F153" s="111"/>
      <c r="G153" s="109" t="str">
        <f t="shared" si="0"/>
        <v>-</v>
      </c>
      <c r="H153" s="111"/>
      <c r="I153" s="109" t="str">
        <f t="shared" si="1"/>
        <v>-</v>
      </c>
      <c r="J153" s="111"/>
      <c r="K153" s="111"/>
      <c r="L153" s="109" t="str">
        <f t="shared" si="2"/>
        <v>-</v>
      </c>
      <c r="M153" s="109" t="str">
        <f t="shared" si="3"/>
        <v>-</v>
      </c>
    </row>
    <row r="154" spans="1:13" ht="32.1" customHeight="1">
      <c r="A154" s="110"/>
      <c r="B154" s="110"/>
      <c r="C154" s="112"/>
      <c r="D154" s="111"/>
      <c r="E154" s="111"/>
      <c r="F154" s="111"/>
      <c r="G154" s="109" t="str">
        <f t="shared" si="0"/>
        <v>-</v>
      </c>
      <c r="H154" s="111"/>
      <c r="I154" s="109" t="str">
        <f t="shared" si="1"/>
        <v>-</v>
      </c>
      <c r="J154" s="111"/>
      <c r="K154" s="111"/>
      <c r="L154" s="109" t="str">
        <f t="shared" si="2"/>
        <v>-</v>
      </c>
      <c r="M154" s="109" t="str">
        <f t="shared" si="3"/>
        <v>-</v>
      </c>
    </row>
    <row r="155" spans="1:13" ht="32.1" customHeight="1">
      <c r="A155" s="110"/>
      <c r="B155" s="110"/>
      <c r="C155" s="112"/>
      <c r="D155" s="111"/>
      <c r="E155" s="111"/>
      <c r="F155" s="111"/>
      <c r="G155" s="109" t="str">
        <f t="shared" si="0"/>
        <v>-</v>
      </c>
      <c r="H155" s="111"/>
      <c r="I155" s="109" t="str">
        <f t="shared" si="1"/>
        <v>-</v>
      </c>
      <c r="J155" s="111"/>
      <c r="K155" s="111"/>
      <c r="L155" s="109" t="str">
        <f t="shared" si="2"/>
        <v>-</v>
      </c>
      <c r="M155" s="109" t="str">
        <f t="shared" si="3"/>
        <v>-</v>
      </c>
    </row>
    <row r="156" spans="1:13" ht="32.1" customHeight="1">
      <c r="A156" s="110"/>
      <c r="B156" s="110"/>
      <c r="C156" s="112"/>
      <c r="D156" s="111"/>
      <c r="E156" s="111"/>
      <c r="F156" s="111"/>
      <c r="G156" s="109" t="str">
        <f t="shared" si="0"/>
        <v>-</v>
      </c>
      <c r="H156" s="111"/>
      <c r="I156" s="109" t="str">
        <f t="shared" si="1"/>
        <v>-</v>
      </c>
      <c r="J156" s="111"/>
      <c r="K156" s="111"/>
      <c r="L156" s="109" t="str">
        <f t="shared" si="2"/>
        <v>-</v>
      </c>
      <c r="M156" s="109" t="str">
        <f t="shared" si="3"/>
        <v>-</v>
      </c>
    </row>
    <row r="157" spans="1:13" ht="32.1" customHeight="1">
      <c r="A157" s="110"/>
      <c r="B157" s="110"/>
      <c r="C157" s="112"/>
      <c r="D157" s="111"/>
      <c r="E157" s="111"/>
      <c r="F157" s="111"/>
      <c r="G157" s="109" t="str">
        <f t="shared" si="0"/>
        <v>-</v>
      </c>
      <c r="H157" s="111"/>
      <c r="I157" s="109" t="str">
        <f t="shared" si="1"/>
        <v>-</v>
      </c>
      <c r="J157" s="111"/>
      <c r="K157" s="111"/>
      <c r="L157" s="109" t="str">
        <f t="shared" si="2"/>
        <v>-</v>
      </c>
      <c r="M157" s="109" t="str">
        <f t="shared" si="3"/>
        <v>-</v>
      </c>
    </row>
    <row r="158" spans="1:13" ht="32.1" customHeight="1">
      <c r="A158" s="110"/>
      <c r="B158" s="110"/>
      <c r="C158" s="112"/>
      <c r="D158" s="111"/>
      <c r="E158" s="111"/>
      <c r="F158" s="111"/>
      <c r="G158" s="109" t="str">
        <f t="shared" si="0"/>
        <v>-</v>
      </c>
      <c r="H158" s="111"/>
      <c r="I158" s="109" t="str">
        <f t="shared" si="1"/>
        <v>-</v>
      </c>
      <c r="J158" s="111"/>
      <c r="K158" s="111"/>
      <c r="L158" s="109" t="str">
        <f t="shared" si="2"/>
        <v>-</v>
      </c>
      <c r="M158" s="109" t="str">
        <f t="shared" si="3"/>
        <v>-</v>
      </c>
    </row>
    <row r="159" spans="1:13" ht="32.1" customHeight="1">
      <c r="A159" s="110"/>
      <c r="B159" s="110"/>
      <c r="C159" s="112"/>
      <c r="D159" s="111"/>
      <c r="E159" s="111"/>
      <c r="F159" s="111"/>
      <c r="G159" s="109" t="str">
        <f t="shared" si="0"/>
        <v>-</v>
      </c>
      <c r="H159" s="111"/>
      <c r="I159" s="109" t="str">
        <f t="shared" si="1"/>
        <v>-</v>
      </c>
      <c r="J159" s="111"/>
      <c r="K159" s="111"/>
      <c r="L159" s="109" t="str">
        <f t="shared" si="2"/>
        <v>-</v>
      </c>
      <c r="M159" s="109" t="str">
        <f t="shared" si="3"/>
        <v>-</v>
      </c>
    </row>
    <row r="160" spans="1:13" ht="32.1" customHeight="1">
      <c r="A160" s="110"/>
      <c r="B160" s="110"/>
      <c r="C160" s="112"/>
      <c r="D160" s="111"/>
      <c r="E160" s="111"/>
      <c r="F160" s="111"/>
      <c r="G160" s="109" t="str">
        <f t="shared" si="0"/>
        <v>-</v>
      </c>
      <c r="H160" s="111"/>
      <c r="I160" s="109" t="str">
        <f t="shared" si="1"/>
        <v>-</v>
      </c>
      <c r="J160" s="111"/>
      <c r="K160" s="111"/>
      <c r="L160" s="109" t="str">
        <f t="shared" si="2"/>
        <v>-</v>
      </c>
      <c r="M160" s="109" t="str">
        <f t="shared" si="3"/>
        <v>-</v>
      </c>
    </row>
    <row r="161" spans="1:13" ht="32.1" customHeight="1">
      <c r="A161" s="110"/>
      <c r="B161" s="110"/>
      <c r="C161" s="112"/>
      <c r="D161" s="111"/>
      <c r="E161" s="111"/>
      <c r="F161" s="111"/>
      <c r="G161" s="109" t="str">
        <f t="shared" si="0"/>
        <v>-</v>
      </c>
      <c r="H161" s="111"/>
      <c r="I161" s="109" t="str">
        <f t="shared" si="1"/>
        <v>-</v>
      </c>
      <c r="J161" s="111"/>
      <c r="K161" s="111"/>
      <c r="L161" s="109" t="str">
        <f t="shared" si="2"/>
        <v>-</v>
      </c>
      <c r="M161" s="109" t="str">
        <f t="shared" si="3"/>
        <v>-</v>
      </c>
    </row>
    <row r="162" spans="1:13" ht="32.1" customHeight="1">
      <c r="A162" s="110"/>
      <c r="B162" s="110"/>
      <c r="C162" s="112"/>
      <c r="D162" s="111"/>
      <c r="E162" s="111"/>
      <c r="F162" s="111"/>
      <c r="G162" s="109" t="str">
        <f t="shared" si="0"/>
        <v>-</v>
      </c>
      <c r="H162" s="111"/>
      <c r="I162" s="109" t="str">
        <f t="shared" si="1"/>
        <v>-</v>
      </c>
      <c r="J162" s="111"/>
      <c r="K162" s="111"/>
      <c r="L162" s="109" t="str">
        <f t="shared" si="2"/>
        <v>-</v>
      </c>
      <c r="M162" s="109" t="str">
        <f t="shared" si="3"/>
        <v>-</v>
      </c>
    </row>
    <row r="163" spans="1:13" ht="32.1" customHeight="1">
      <c r="A163" s="110"/>
      <c r="B163" s="110"/>
      <c r="C163" s="112"/>
      <c r="D163" s="111"/>
      <c r="E163" s="111"/>
      <c r="F163" s="111"/>
      <c r="G163" s="109" t="str">
        <f t="shared" si="0"/>
        <v>-</v>
      </c>
      <c r="H163" s="111"/>
      <c r="I163" s="109" t="str">
        <f t="shared" si="1"/>
        <v>-</v>
      </c>
      <c r="J163" s="111"/>
      <c r="K163" s="111"/>
      <c r="L163" s="109" t="str">
        <f t="shared" si="2"/>
        <v>-</v>
      </c>
      <c r="M163" s="109" t="str">
        <f t="shared" si="3"/>
        <v>-</v>
      </c>
    </row>
    <row r="164" spans="1:13" ht="32.1" customHeight="1">
      <c r="A164" s="110"/>
      <c r="B164" s="110"/>
      <c r="C164" s="112"/>
      <c r="D164" s="111"/>
      <c r="E164" s="111"/>
      <c r="F164" s="111"/>
      <c r="G164" s="109" t="str">
        <f t="shared" si="0"/>
        <v>-</v>
      </c>
      <c r="H164" s="111"/>
      <c r="I164" s="109" t="str">
        <f t="shared" si="1"/>
        <v>-</v>
      </c>
      <c r="J164" s="111"/>
      <c r="K164" s="111"/>
      <c r="L164" s="109" t="str">
        <f t="shared" si="2"/>
        <v>-</v>
      </c>
      <c r="M164" s="109" t="str">
        <f t="shared" si="3"/>
        <v>-</v>
      </c>
    </row>
    <row r="165" spans="1:13" ht="32.1" customHeight="1">
      <c r="A165" s="110"/>
      <c r="B165" s="110"/>
      <c r="C165" s="112"/>
      <c r="D165" s="111"/>
      <c r="E165" s="111"/>
      <c r="F165" s="111"/>
      <c r="G165" s="109" t="str">
        <f t="shared" si="0"/>
        <v>-</v>
      </c>
      <c r="H165" s="111"/>
      <c r="I165" s="109" t="str">
        <f t="shared" si="1"/>
        <v>-</v>
      </c>
      <c r="J165" s="111"/>
      <c r="K165" s="111"/>
      <c r="L165" s="109" t="str">
        <f t="shared" si="2"/>
        <v>-</v>
      </c>
      <c r="M165" s="109" t="str">
        <f t="shared" si="3"/>
        <v>-</v>
      </c>
    </row>
    <row r="166" spans="1:13" ht="32.1" customHeight="1">
      <c r="A166" s="110"/>
      <c r="B166" s="110"/>
      <c r="C166" s="112"/>
      <c r="D166" s="111"/>
      <c r="E166" s="111"/>
      <c r="F166" s="111"/>
      <c r="G166" s="109" t="str">
        <f t="shared" si="0"/>
        <v>-</v>
      </c>
      <c r="H166" s="111"/>
      <c r="I166" s="109" t="str">
        <f t="shared" si="1"/>
        <v>-</v>
      </c>
      <c r="J166" s="111"/>
      <c r="K166" s="111"/>
      <c r="L166" s="109" t="str">
        <f t="shared" si="2"/>
        <v>-</v>
      </c>
      <c r="M166" s="109" t="str">
        <f t="shared" si="3"/>
        <v>-</v>
      </c>
    </row>
    <row r="167" spans="1:13" ht="32.1" customHeight="1">
      <c r="A167" s="110"/>
      <c r="B167" s="110"/>
      <c r="C167" s="112"/>
      <c r="D167" s="111"/>
      <c r="E167" s="111"/>
      <c r="F167" s="111"/>
      <c r="G167" s="109" t="str">
        <f t="shared" si="0"/>
        <v>-</v>
      </c>
      <c r="H167" s="111"/>
      <c r="I167" s="109" t="str">
        <f t="shared" si="1"/>
        <v>-</v>
      </c>
      <c r="J167" s="111"/>
      <c r="K167" s="111"/>
      <c r="L167" s="109" t="str">
        <f t="shared" si="2"/>
        <v>-</v>
      </c>
      <c r="M167" s="109" t="str">
        <f t="shared" si="3"/>
        <v>-</v>
      </c>
    </row>
    <row r="168" spans="1:13" ht="32.1" customHeight="1">
      <c r="A168" s="110"/>
      <c r="B168" s="110"/>
      <c r="C168" s="112"/>
      <c r="D168" s="111"/>
      <c r="E168" s="111"/>
      <c r="F168" s="111"/>
      <c r="G168" s="109" t="str">
        <f t="shared" si="0"/>
        <v>-</v>
      </c>
      <c r="H168" s="111"/>
      <c r="I168" s="109" t="str">
        <f t="shared" si="1"/>
        <v>-</v>
      </c>
      <c r="J168" s="111"/>
      <c r="K168" s="111"/>
      <c r="L168" s="109" t="str">
        <f t="shared" si="2"/>
        <v>-</v>
      </c>
      <c r="M168" s="109" t="str">
        <f t="shared" si="3"/>
        <v>-</v>
      </c>
    </row>
    <row r="169" spans="1:13" ht="32.1" customHeight="1">
      <c r="A169" s="110"/>
      <c r="B169" s="110"/>
      <c r="C169" s="112"/>
      <c r="D169" s="111"/>
      <c r="E169" s="111"/>
      <c r="F169" s="111"/>
      <c r="G169" s="109" t="str">
        <f t="shared" si="0"/>
        <v>-</v>
      </c>
      <c r="H169" s="111"/>
      <c r="I169" s="109" t="str">
        <f t="shared" si="1"/>
        <v>-</v>
      </c>
      <c r="J169" s="111"/>
      <c r="K169" s="111"/>
      <c r="L169" s="109" t="str">
        <f t="shared" si="2"/>
        <v>-</v>
      </c>
      <c r="M169" s="109" t="str">
        <f t="shared" si="3"/>
        <v>-</v>
      </c>
    </row>
    <row r="170" spans="1:13" ht="32.1" customHeight="1">
      <c r="A170" s="110"/>
      <c r="B170" s="110"/>
      <c r="C170" s="112"/>
      <c r="D170" s="111"/>
      <c r="E170" s="111"/>
      <c r="F170" s="111"/>
      <c r="G170" s="109" t="str">
        <f t="shared" si="0"/>
        <v>-</v>
      </c>
      <c r="H170" s="111"/>
      <c r="I170" s="109" t="str">
        <f t="shared" si="1"/>
        <v>-</v>
      </c>
      <c r="J170" s="111"/>
      <c r="K170" s="111"/>
      <c r="L170" s="109" t="str">
        <f t="shared" si="2"/>
        <v>-</v>
      </c>
      <c r="M170" s="109" t="str">
        <f t="shared" si="3"/>
        <v>-</v>
      </c>
    </row>
    <row r="171" spans="1:13" ht="32.1" customHeight="1">
      <c r="A171" s="110"/>
      <c r="B171" s="110"/>
      <c r="C171" s="112"/>
      <c r="D171" s="111"/>
      <c r="E171" s="111"/>
      <c r="F171" s="111"/>
      <c r="G171" s="109" t="str">
        <f t="shared" si="0"/>
        <v>-</v>
      </c>
      <c r="H171" s="111"/>
      <c r="I171" s="109" t="str">
        <f t="shared" si="1"/>
        <v>-</v>
      </c>
      <c r="J171" s="111"/>
      <c r="K171" s="111"/>
      <c r="L171" s="109" t="str">
        <f t="shared" si="2"/>
        <v>-</v>
      </c>
      <c r="M171" s="109" t="str">
        <f t="shared" si="3"/>
        <v>-</v>
      </c>
    </row>
    <row r="172" spans="1:13" ht="32.1" customHeight="1">
      <c r="A172" s="110"/>
      <c r="B172" s="110"/>
      <c r="C172" s="112"/>
      <c r="D172" s="111"/>
      <c r="E172" s="111"/>
      <c r="F172" s="111"/>
      <c r="G172" s="109" t="str">
        <f t="shared" si="0"/>
        <v>-</v>
      </c>
      <c r="H172" s="111"/>
      <c r="I172" s="109" t="str">
        <f t="shared" si="1"/>
        <v>-</v>
      </c>
      <c r="J172" s="111"/>
      <c r="K172" s="111"/>
      <c r="L172" s="109" t="str">
        <f t="shared" si="2"/>
        <v>-</v>
      </c>
      <c r="M172" s="109" t="str">
        <f t="shared" si="3"/>
        <v>-</v>
      </c>
    </row>
    <row r="173" spans="1:13" ht="32.1" customHeight="1">
      <c r="A173" s="110"/>
      <c r="B173" s="110"/>
      <c r="C173" s="112"/>
      <c r="D173" s="111"/>
      <c r="E173" s="111"/>
      <c r="F173" s="111"/>
      <c r="G173" s="109" t="str">
        <f t="shared" si="0"/>
        <v>-</v>
      </c>
      <c r="H173" s="111"/>
      <c r="I173" s="109" t="str">
        <f t="shared" si="1"/>
        <v>-</v>
      </c>
      <c r="J173" s="111"/>
      <c r="K173" s="111"/>
      <c r="L173" s="109" t="str">
        <f t="shared" si="2"/>
        <v>-</v>
      </c>
      <c r="M173" s="109" t="str">
        <f t="shared" si="3"/>
        <v>-</v>
      </c>
    </row>
    <row r="174" spans="1:13" ht="32.1" customHeight="1">
      <c r="A174" s="110"/>
      <c r="B174" s="110"/>
      <c r="C174" s="112"/>
      <c r="D174" s="111"/>
      <c r="E174" s="111"/>
      <c r="F174" s="111"/>
      <c r="G174" s="109" t="str">
        <f t="shared" si="0"/>
        <v>-</v>
      </c>
      <c r="H174" s="111"/>
      <c r="I174" s="109" t="str">
        <f t="shared" si="1"/>
        <v>-</v>
      </c>
      <c r="J174" s="111"/>
      <c r="K174" s="111"/>
      <c r="L174" s="109" t="str">
        <f t="shared" si="2"/>
        <v>-</v>
      </c>
      <c r="M174" s="109" t="str">
        <f t="shared" si="3"/>
        <v>-</v>
      </c>
    </row>
    <row r="175" spans="1:13" ht="32.1" customHeight="1">
      <c r="A175" s="110"/>
      <c r="B175" s="110"/>
      <c r="C175" s="112"/>
      <c r="D175" s="111"/>
      <c r="E175" s="111"/>
      <c r="F175" s="111"/>
      <c r="G175" s="109" t="str">
        <f t="shared" si="0"/>
        <v>-</v>
      </c>
      <c r="H175" s="111"/>
      <c r="I175" s="109" t="str">
        <f t="shared" si="1"/>
        <v>-</v>
      </c>
      <c r="J175" s="111"/>
      <c r="K175" s="111"/>
      <c r="L175" s="109" t="str">
        <f t="shared" si="2"/>
        <v>-</v>
      </c>
      <c r="M175" s="109" t="str">
        <f t="shared" si="3"/>
        <v>-</v>
      </c>
    </row>
    <row r="176" spans="1:13" ht="32.1" customHeight="1">
      <c r="A176" s="110"/>
      <c r="B176" s="110"/>
      <c r="C176" s="112"/>
      <c r="D176" s="111"/>
      <c r="E176" s="111"/>
      <c r="F176" s="111"/>
      <c r="G176" s="109" t="str">
        <f t="shared" si="0"/>
        <v>-</v>
      </c>
      <c r="H176" s="111"/>
      <c r="I176" s="109" t="str">
        <f t="shared" si="1"/>
        <v>-</v>
      </c>
      <c r="J176" s="111"/>
      <c r="K176" s="111"/>
      <c r="L176" s="109" t="str">
        <f t="shared" si="2"/>
        <v>-</v>
      </c>
      <c r="M176" s="109" t="str">
        <f t="shared" si="3"/>
        <v>-</v>
      </c>
    </row>
    <row r="177" spans="1:13" ht="32.1" customHeight="1">
      <c r="A177" s="110"/>
      <c r="B177" s="110"/>
      <c r="C177" s="112"/>
      <c r="D177" s="111"/>
      <c r="E177" s="111"/>
      <c r="F177" s="111"/>
      <c r="G177" s="109" t="str">
        <f t="shared" si="0"/>
        <v>-</v>
      </c>
      <c r="H177" s="111"/>
      <c r="I177" s="109" t="str">
        <f t="shared" si="1"/>
        <v>-</v>
      </c>
      <c r="J177" s="111"/>
      <c r="K177" s="111"/>
      <c r="L177" s="109" t="str">
        <f t="shared" si="2"/>
        <v>-</v>
      </c>
      <c r="M177" s="109" t="str">
        <f t="shared" si="3"/>
        <v>-</v>
      </c>
    </row>
    <row r="178" spans="1:13" ht="32.1" customHeight="1">
      <c r="A178" s="110"/>
      <c r="B178" s="110"/>
      <c r="C178" s="112"/>
      <c r="D178" s="111"/>
      <c r="E178" s="111"/>
      <c r="F178" s="111"/>
      <c r="G178" s="109" t="str">
        <f t="shared" si="0"/>
        <v>-</v>
      </c>
      <c r="H178" s="111"/>
      <c r="I178" s="109" t="str">
        <f t="shared" si="1"/>
        <v>-</v>
      </c>
      <c r="J178" s="111"/>
      <c r="K178" s="111"/>
      <c r="L178" s="109" t="str">
        <f t="shared" si="2"/>
        <v>-</v>
      </c>
      <c r="M178" s="109" t="str">
        <f t="shared" si="3"/>
        <v>-</v>
      </c>
    </row>
  </sheetData>
  <sheetProtection algorithmName="SHA-512" hashValue="Rux9BB1Exx4kjzefHetpj0IgDtORVS0ZC5JAbFVQNhcEgDfvdLmBX/CJPys0lgLFYgiOBgcEl9gnV7Jkj5RgjQ==" saltValue="lmCIRjEHZs+et3FbwT8klg==" spinCount="100000" sheet="1" objects="1" scenarios="1"/>
  <mergeCells count="1">
    <mergeCell ref="A1:B3"/>
  </mergeCells>
  <pageMargins left="0.7" right="0.7" top="0.75" bottom="0.75" header="0.3" footer="0.3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119</vt:i4>
      </vt:variant>
    </vt:vector>
  </HeadingPairs>
  <TitlesOfParts>
    <vt:vector size="123" baseType="lpstr">
      <vt:lpstr>сводная форма</vt:lpstr>
      <vt:lpstr>Функц. СР.</vt:lpstr>
      <vt:lpstr>МБТ</vt:lpstr>
      <vt:lpstr>Служебный</vt:lpstr>
      <vt:lpstr>Data</vt:lpstr>
      <vt:lpstr>Data2</vt:lpstr>
      <vt:lpstr>dataMBTConst</vt:lpstr>
      <vt:lpstr>Date</vt:lpstr>
      <vt:lpstr>fd_1</vt:lpstr>
      <vt:lpstr>fd_10</vt:lpstr>
      <vt:lpstr>fd_100</vt:lpstr>
      <vt:lpstr>fd_101</vt:lpstr>
      <vt:lpstr>fd_102</vt:lpstr>
      <vt:lpstr>fd_103</vt:lpstr>
      <vt:lpstr>fd_104</vt:lpstr>
      <vt:lpstr>fd_105</vt:lpstr>
      <vt:lpstr>fd_106</vt:lpstr>
      <vt:lpstr>fd_107</vt:lpstr>
      <vt:lpstr>fd_108</vt:lpstr>
      <vt:lpstr>fd_109</vt:lpstr>
      <vt:lpstr>fd_11</vt:lpstr>
      <vt:lpstr>fd_110</vt:lpstr>
      <vt:lpstr>fd_12</vt:lpstr>
      <vt:lpstr>fd_13</vt:lpstr>
      <vt:lpstr>fd_14</vt:lpstr>
      <vt:lpstr>fd_15</vt:lpstr>
      <vt:lpstr>fd_16</vt:lpstr>
      <vt:lpstr>fd_17</vt:lpstr>
      <vt:lpstr>fd_18</vt:lpstr>
      <vt:lpstr>fd_19</vt:lpstr>
      <vt:lpstr>fd_2</vt:lpstr>
      <vt:lpstr>fd_20</vt:lpstr>
      <vt:lpstr>fd_21</vt:lpstr>
      <vt:lpstr>fd_22</vt:lpstr>
      <vt:lpstr>fd_23</vt:lpstr>
      <vt:lpstr>fd_24</vt:lpstr>
      <vt:lpstr>fd_25</vt:lpstr>
      <vt:lpstr>fd_26</vt:lpstr>
      <vt:lpstr>fd_27</vt:lpstr>
      <vt:lpstr>fd_28</vt:lpstr>
      <vt:lpstr>fd_29</vt:lpstr>
      <vt:lpstr>fd_3</vt:lpstr>
      <vt:lpstr>fd_30</vt:lpstr>
      <vt:lpstr>fd_31</vt:lpstr>
      <vt:lpstr>fd_32</vt:lpstr>
      <vt:lpstr>fd_33</vt:lpstr>
      <vt:lpstr>fd_34</vt:lpstr>
      <vt:lpstr>fd_35</vt:lpstr>
      <vt:lpstr>fd_36</vt:lpstr>
      <vt:lpstr>fd_37</vt:lpstr>
      <vt:lpstr>fd_38</vt:lpstr>
      <vt:lpstr>fd_39</vt:lpstr>
      <vt:lpstr>fd_4</vt:lpstr>
      <vt:lpstr>fd_40</vt:lpstr>
      <vt:lpstr>fd_41</vt:lpstr>
      <vt:lpstr>fd_42</vt:lpstr>
      <vt:lpstr>fd_43</vt:lpstr>
      <vt:lpstr>fd_44</vt:lpstr>
      <vt:lpstr>fd_45</vt:lpstr>
      <vt:lpstr>fd_46</vt:lpstr>
      <vt:lpstr>fd_47</vt:lpstr>
      <vt:lpstr>fd_48</vt:lpstr>
      <vt:lpstr>fd_49</vt:lpstr>
      <vt:lpstr>fd_5</vt:lpstr>
      <vt:lpstr>fd_50</vt:lpstr>
      <vt:lpstr>fd_51</vt:lpstr>
      <vt:lpstr>fd_52</vt:lpstr>
      <vt:lpstr>fd_53</vt:lpstr>
      <vt:lpstr>fd_54</vt:lpstr>
      <vt:lpstr>fd_55</vt:lpstr>
      <vt:lpstr>fd_56</vt:lpstr>
      <vt:lpstr>fd_57</vt:lpstr>
      <vt:lpstr>fd_58</vt:lpstr>
      <vt:lpstr>fd_59</vt:lpstr>
      <vt:lpstr>fd_6</vt:lpstr>
      <vt:lpstr>fd_61</vt:lpstr>
      <vt:lpstr>fd_66</vt:lpstr>
      <vt:lpstr>fd_67</vt:lpstr>
      <vt:lpstr>fd_68</vt:lpstr>
      <vt:lpstr>fd_7</vt:lpstr>
      <vt:lpstr>fd_71</vt:lpstr>
      <vt:lpstr>fd_73</vt:lpstr>
      <vt:lpstr>fd_74</vt:lpstr>
      <vt:lpstr>fd_75</vt:lpstr>
      <vt:lpstr>fd_78</vt:lpstr>
      <vt:lpstr>fd_79</vt:lpstr>
      <vt:lpstr>fd_8</vt:lpstr>
      <vt:lpstr>fd_80</vt:lpstr>
      <vt:lpstr>fd_81</vt:lpstr>
      <vt:lpstr>fd_82</vt:lpstr>
      <vt:lpstr>fd_83</vt:lpstr>
      <vt:lpstr>fd_84</vt:lpstr>
      <vt:lpstr>fd_85</vt:lpstr>
      <vt:lpstr>fd_86</vt:lpstr>
      <vt:lpstr>fd_87</vt:lpstr>
      <vt:lpstr>fd_88</vt:lpstr>
      <vt:lpstr>fd_89</vt:lpstr>
      <vt:lpstr>fd_9</vt:lpstr>
      <vt:lpstr>fd_90</vt:lpstr>
      <vt:lpstr>fd_92</vt:lpstr>
      <vt:lpstr>fd_93</vt:lpstr>
      <vt:lpstr>fd_94</vt:lpstr>
      <vt:lpstr>fd_95</vt:lpstr>
      <vt:lpstr>fd_96</vt:lpstr>
      <vt:lpstr>fd_97</vt:lpstr>
      <vt:lpstr>fd_98</vt:lpstr>
      <vt:lpstr>fd_99</vt:lpstr>
      <vt:lpstr>FirstYear</vt:lpstr>
      <vt:lpstr>marker</vt:lpstr>
      <vt:lpstr>MOName</vt:lpstr>
      <vt:lpstr>MOName2</vt:lpstr>
      <vt:lpstr>MOName3</vt:lpstr>
      <vt:lpstr>MOOKTMO</vt:lpstr>
      <vt:lpstr>Mtime</vt:lpstr>
      <vt:lpstr>SecondYear</vt:lpstr>
      <vt:lpstr>tmplt0</vt:lpstr>
      <vt:lpstr>typeAll</vt:lpstr>
      <vt:lpstr>typeAllValue</vt:lpstr>
      <vt:lpstr>typeOwn</vt:lpstr>
      <vt:lpstr>typeOwnValue</vt:lpstr>
      <vt:lpstr>'сводная форма'!Заголовки_для_печати</vt:lpstr>
      <vt:lpstr>НетилиДа</vt:lpstr>
      <vt:lpstr>'сводная форма'!Область_печати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2022-07-29T12:00:40Z</cp:lastPrinted>
  <dcterms:created xsi:type="dcterms:W3CDTF">2020-12-15T17:58:59Z</dcterms:created>
  <dcterms:modified xsi:type="dcterms:W3CDTF">2022-07-29T12:00:43Z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Type">
    <vt:i4>60</vt:i4>
  </property>
</Properties>
</file>